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U:\Veřejné zakázky\2025\08_VZ_Ostraha\09_Posouzení a hodnocení nabídek\"/>
    </mc:Choice>
  </mc:AlternateContent>
  <xr:revisionPtr revIDLastSave="0" documentId="13_ncr:1_{A2BA4966-4FCF-4272-AF99-FD6092D8B4C2}" xr6:coauthVersionLast="47" xr6:coauthVersionMax="47" xr10:uidLastSave="{00000000-0000-0000-0000-000000000000}"/>
  <bookViews>
    <workbookView xWindow="-6420" yWindow="0" windowWidth="19845" windowHeight="15585" xr2:uid="{00000000-000D-0000-FFFF-FFFF00000000}"/>
  </bookViews>
  <sheets>
    <sheet name="1. část" sheetId="2" r:id="rId1"/>
    <sheet name="2. čás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2" l="1"/>
  <c r="L8" i="2"/>
  <c r="J8" i="2"/>
  <c r="H8" i="2"/>
  <c r="F8" i="2"/>
  <c r="D8" i="2"/>
  <c r="N6" i="2"/>
  <c r="L6" i="2"/>
  <c r="J6" i="2"/>
  <c r="H6" i="2"/>
  <c r="F6" i="2"/>
  <c r="D6" i="2"/>
  <c r="N16" i="2" l="1"/>
  <c r="N14" i="2"/>
  <c r="N12" i="2"/>
  <c r="O4" i="2"/>
  <c r="N4" i="2" s="1"/>
  <c r="O10" i="2" l="1"/>
  <c r="L16" i="2"/>
  <c r="L14" i="2"/>
  <c r="L12" i="2"/>
  <c r="M10" i="2" l="1"/>
  <c r="M4" i="2"/>
  <c r="L4" i="2" s="1"/>
  <c r="J16" i="2"/>
  <c r="J14" i="2"/>
  <c r="J12" i="2"/>
  <c r="K10" i="2" l="1"/>
  <c r="K4" i="2"/>
  <c r="J4" i="2" s="1"/>
  <c r="D12" i="2"/>
  <c r="F12" i="2"/>
  <c r="H12" i="2"/>
  <c r="H14" i="2"/>
  <c r="F14" i="2"/>
  <c r="D14" i="2"/>
  <c r="D16" i="2"/>
  <c r="F16" i="2"/>
  <c r="H16" i="2"/>
  <c r="E4" i="2" l="1"/>
  <c r="G4" i="2" l="1"/>
  <c r="I10" i="2"/>
  <c r="I4" i="2"/>
  <c r="H4" i="2" s="1"/>
  <c r="G10" i="2" l="1"/>
  <c r="E10" i="2"/>
  <c r="F10" i="2" l="1"/>
  <c r="H10" i="2"/>
  <c r="H17" i="2" s="1"/>
  <c r="D10" i="2"/>
  <c r="J10" i="2"/>
  <c r="J17" i="2" s="1"/>
  <c r="N10" i="2"/>
  <c r="N17" i="2" s="1"/>
  <c r="L10" i="2"/>
  <c r="L17" i="2" s="1"/>
  <c r="F4" i="2"/>
  <c r="D4" i="2"/>
  <c r="D17" i="2" l="1"/>
  <c r="F17" i="2"/>
</calcChain>
</file>

<file path=xl/sharedStrings.xml><?xml version="1.0" encoding="utf-8"?>
<sst xmlns="http://schemas.openxmlformats.org/spreadsheetml/2006/main" count="107" uniqueCount="34">
  <si>
    <t>Váha kritéria</t>
  </si>
  <si>
    <t>přepočet na body</t>
  </si>
  <si>
    <t>Podaná nabídka</t>
  </si>
  <si>
    <t>získané body celkem</t>
  </si>
  <si>
    <t>POŘADÍ</t>
  </si>
  <si>
    <t>Celkem A1+A2</t>
  </si>
  <si>
    <t>Stabilita pracovního týmu</t>
  </si>
  <si>
    <t>Celkem A+B+C</t>
  </si>
  <si>
    <t>Získané body celkem</t>
  </si>
  <si>
    <t>Dílčí kritérium hodnocení B - podíl zaměstnanců v pracovním poměru</t>
  </si>
  <si>
    <t>Dílčí kritérium hodnocení C - podíl zaměstnanců v pracovním poměru se smlouvou na dobu neurčitou</t>
  </si>
  <si>
    <t>BODY CELKEM</t>
  </si>
  <si>
    <t>Průměrný počet pracovníků v pracovním poměru</t>
  </si>
  <si>
    <t>Průměrný počet pracovníků  na dobu neurčitou</t>
  </si>
  <si>
    <t>Průměrný počet ukončených spoluprací</t>
  </si>
  <si>
    <t>Dílčí kritérium hodnocení A1 - Cena za 1 kalendářní měsíc poskytování služeb - měsíční paušál za všechny objekty vč. recepčních služeb</t>
  </si>
  <si>
    <t>Dílčí kritérium hodnocení A2 - Strážní služba na vyžádání (člověkohodina) - hodinová sazba střežení jednoho pracovníka</t>
  </si>
  <si>
    <t>Dílčí kritérium hodnocení A - míra retence pracovníků služeb ostrahy</t>
  </si>
  <si>
    <t>Průměrný počet pracovníků služeb ostrahy</t>
  </si>
  <si>
    <t>HODNOCENÍ  OSTRAHA 2. část</t>
  </si>
  <si>
    <t>HODNOCENÍ  OSTRAHA 1. část</t>
  </si>
  <si>
    <t>Nabídková cena v Kč bez DPH za jednu  hodinu práce střežení jednoho
pracovníka (člověkohodinu) dodavatele v režimu „ostrahy na vyžádání“ mimo objekty Zadavatele</t>
  </si>
  <si>
    <t>I. Nabídková cena</t>
  </si>
  <si>
    <t>II. Stabilita pracovního týmu</t>
  </si>
  <si>
    <t>Nabídka č. 1 - VKUS BUSTAN</t>
  </si>
  <si>
    <t>Nabídka č.  1 - VKUS BUSTAN</t>
  </si>
  <si>
    <t>Nabídka č. 2 - SBS IVA J&amp;J</t>
  </si>
  <si>
    <t>Nabídka č.  2 - SBS IVA J&amp;J</t>
  </si>
  <si>
    <t>Nabídka č. 3 - SBS IVA</t>
  </si>
  <si>
    <t>Nabídka č. 4 - INDUS Praha + INDUS SERVICE</t>
  </si>
  <si>
    <t>Nabídka č. 5 - RAMBROK</t>
  </si>
  <si>
    <t>Nabídka č. Nabídka č. 5 - RAMBROK</t>
  </si>
  <si>
    <t>Nabídka č. 6 - M Security and Cleaning</t>
  </si>
  <si>
    <t>Nabídka č. 7 - CENTR GROUP + CENTR GROUP Elmont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</si>
</sst>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9" fontId="2" fillId="0" borderId="7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 wrapText="1"/>
    </xf>
    <xf numFmtId="9" fontId="2" fillId="2" borderId="7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9" fontId="1" fillId="4" borderId="3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/>
    </xf>
    <xf numFmtId="9" fontId="1" fillId="5" borderId="7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/>
    </xf>
    <xf numFmtId="2" fontId="2" fillId="4" borderId="10" xfId="0" applyNumberFormat="1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2" fontId="2" fillId="4" borderId="9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2" fontId="1" fillId="6" borderId="9" xfId="0" applyNumberFormat="1" applyFont="1" applyFill="1" applyBorder="1" applyAlignment="1">
      <alignment horizontal="center" vertical="center"/>
    </xf>
    <xf numFmtId="2" fontId="2" fillId="6" borderId="9" xfId="0" applyNumberFormat="1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2" fontId="2" fillId="6" borderId="5" xfId="0" applyNumberFormat="1" applyFont="1" applyFill="1" applyBorder="1" applyAlignment="1">
      <alignment horizontal="center" vertical="center"/>
    </xf>
    <xf numFmtId="4" fontId="2" fillId="6" borderId="5" xfId="0" applyNumberFormat="1" applyFont="1" applyFill="1" applyBorder="1" applyAlignment="1">
      <alignment horizontal="center" vertical="center"/>
    </xf>
    <xf numFmtId="0" fontId="2" fillId="6" borderId="9" xfId="0" applyNumberFormat="1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1" fontId="1" fillId="6" borderId="9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" xfId="0" applyBorder="1"/>
    <xf numFmtId="0" fontId="1" fillId="0" borderId="10" xfId="0" applyFont="1" applyBorder="1" applyAlignment="1">
      <alignment horizontal="center" vertical="center"/>
    </xf>
    <xf numFmtId="0" fontId="0" fillId="0" borderId="5" xfId="0" applyBorder="1"/>
    <xf numFmtId="2" fontId="0" fillId="0" borderId="24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1" fontId="1" fillId="6" borderId="4" xfId="0" applyNumberFormat="1" applyFont="1" applyFill="1" applyBorder="1" applyAlignment="1">
      <alignment horizontal="center" vertical="center"/>
    </xf>
    <xf numFmtId="1" fontId="1" fillId="6" borderId="5" xfId="0" applyNumberFormat="1" applyFont="1" applyFill="1" applyBorder="1" applyAlignment="1">
      <alignment horizontal="center" vertical="center"/>
    </xf>
    <xf numFmtId="2" fontId="1" fillId="6" borderId="4" xfId="0" applyNumberFormat="1" applyFont="1" applyFill="1" applyBorder="1" applyAlignment="1">
      <alignment horizontal="center" vertical="center"/>
    </xf>
    <xf numFmtId="2" fontId="1" fillId="6" borderId="5" xfId="0" applyNumberFormat="1" applyFont="1" applyFill="1" applyBorder="1" applyAlignment="1">
      <alignment horizontal="center" vertical="center"/>
    </xf>
    <xf numFmtId="2" fontId="2" fillId="6" borderId="10" xfId="0" applyNumberFormat="1" applyFont="1" applyFill="1" applyBorder="1" applyAlignment="1">
      <alignment horizontal="center" vertical="center" wrapText="1"/>
    </xf>
    <xf numFmtId="2" fontId="2" fillId="6" borderId="5" xfId="0" applyNumberFormat="1" applyFont="1" applyFill="1" applyBorder="1" applyAlignment="1">
      <alignment horizontal="center" vertical="center" wrapText="1"/>
    </xf>
    <xf numFmtId="2" fontId="2" fillId="6" borderId="10" xfId="0" applyNumberFormat="1" applyFont="1" applyFill="1" applyBorder="1" applyAlignment="1">
      <alignment horizontal="center" vertical="center"/>
    </xf>
    <xf numFmtId="2" fontId="2" fillId="6" borderId="5" xfId="0" applyNumberFormat="1" applyFont="1" applyFill="1" applyBorder="1" applyAlignment="1">
      <alignment horizontal="center" vertical="center"/>
    </xf>
    <xf numFmtId="2" fontId="2" fillId="6" borderId="4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tabSelected="1" topLeftCell="B1" zoomScaleNormal="100" workbookViewId="0">
      <selection activeCell="F30" sqref="F30"/>
    </sheetView>
  </sheetViews>
  <sheetFormatPr defaultRowHeight="15" x14ac:dyDescent="0.25"/>
  <cols>
    <col min="1" max="1" width="7.5703125" customWidth="1"/>
    <col min="2" max="2" width="35.42578125" customWidth="1"/>
    <col min="3" max="3" width="10.42578125" customWidth="1"/>
    <col min="4" max="4" width="11.85546875" customWidth="1"/>
    <col min="5" max="5" width="16.7109375" customWidth="1"/>
    <col min="6" max="6" width="10.42578125" customWidth="1"/>
    <col min="7" max="7" width="18.140625" customWidth="1"/>
    <col min="8" max="8" width="11.42578125" customWidth="1"/>
    <col min="9" max="9" width="18.140625" customWidth="1"/>
    <col min="10" max="10" width="11.42578125" customWidth="1"/>
    <col min="11" max="11" width="18.140625" customWidth="1"/>
    <col min="12" max="12" width="11.42578125" customWidth="1"/>
    <col min="13" max="13" width="18.140625" customWidth="1"/>
    <col min="14" max="14" width="11.42578125" customWidth="1"/>
    <col min="15" max="15" width="18.140625" customWidth="1"/>
  </cols>
  <sheetData>
    <row r="1" spans="1:15" ht="33.75" customHeight="1" thickBot="1" x14ac:dyDescent="0.3">
      <c r="A1" s="112" t="s">
        <v>20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5" ht="31.5" customHeight="1" thickBot="1" x14ac:dyDescent="0.3">
      <c r="A2" s="96" t="s">
        <v>22</v>
      </c>
      <c r="B2" s="97"/>
      <c r="C2" s="80" t="s">
        <v>0</v>
      </c>
      <c r="D2" s="84" t="s">
        <v>24</v>
      </c>
      <c r="E2" s="85"/>
      <c r="F2" s="86" t="s">
        <v>26</v>
      </c>
      <c r="G2" s="87"/>
      <c r="H2" s="88" t="s">
        <v>29</v>
      </c>
      <c r="I2" s="89"/>
      <c r="J2" s="86" t="s">
        <v>30</v>
      </c>
      <c r="K2" s="87"/>
      <c r="L2" s="88" t="s">
        <v>32</v>
      </c>
      <c r="M2" s="89"/>
      <c r="N2" s="67" t="s">
        <v>33</v>
      </c>
      <c r="O2" s="68"/>
    </row>
    <row r="3" spans="1:15" ht="32.25" thickBot="1" x14ac:dyDescent="0.3">
      <c r="A3" s="98"/>
      <c r="B3" s="99"/>
      <c r="C3" s="81"/>
      <c r="D3" s="39" t="s">
        <v>1</v>
      </c>
      <c r="E3" s="40" t="s">
        <v>3</v>
      </c>
      <c r="F3" s="37" t="s">
        <v>1</v>
      </c>
      <c r="G3" s="38" t="s">
        <v>3</v>
      </c>
      <c r="H3" s="37" t="s">
        <v>1</v>
      </c>
      <c r="I3" s="38" t="s">
        <v>3</v>
      </c>
      <c r="J3" s="37" t="s">
        <v>1</v>
      </c>
      <c r="K3" s="38" t="s">
        <v>3</v>
      </c>
      <c r="L3" s="37" t="s">
        <v>1</v>
      </c>
      <c r="M3" s="38" t="s">
        <v>3</v>
      </c>
      <c r="N3" s="37" t="s">
        <v>1</v>
      </c>
      <c r="O3" s="38" t="s">
        <v>3</v>
      </c>
    </row>
    <row r="4" spans="1:15" ht="27.75" customHeight="1" thickBot="1" x14ac:dyDescent="0.3">
      <c r="A4" s="82" t="s">
        <v>5</v>
      </c>
      <c r="B4" s="83"/>
      <c r="C4" s="3">
        <v>0.8</v>
      </c>
      <c r="D4" s="41">
        <f>E4*80%</f>
        <v>80</v>
      </c>
      <c r="E4" s="42">
        <f>D6+D8</f>
        <v>100</v>
      </c>
      <c r="F4" s="10">
        <f>G4*80%</f>
        <v>53.968253968253968</v>
      </c>
      <c r="G4" s="13">
        <f>F6+F8</f>
        <v>67.460317460317455</v>
      </c>
      <c r="H4" s="10">
        <f>I4*80%</f>
        <v>56.983240223463696</v>
      </c>
      <c r="I4" s="13">
        <f>H6+H8</f>
        <v>71.229050279329613</v>
      </c>
      <c r="J4" s="10">
        <f>K4*80%</f>
        <v>34.576271186440685</v>
      </c>
      <c r="K4" s="13">
        <f>J6+J8</f>
        <v>43.220338983050851</v>
      </c>
      <c r="L4" s="10">
        <f>M4*80%</f>
        <v>68.701924744234432</v>
      </c>
      <c r="M4" s="13">
        <f>L6+L8</f>
        <v>85.877405930293037</v>
      </c>
      <c r="N4" s="10">
        <f>O4*80%</f>
        <v>52.721297227871133</v>
      </c>
      <c r="O4" s="13">
        <f>N6+N8</f>
        <v>65.90162153483891</v>
      </c>
    </row>
    <row r="5" spans="1:15" ht="30" customHeight="1" thickBot="1" x14ac:dyDescent="0.3">
      <c r="A5" s="92" t="s">
        <v>15</v>
      </c>
      <c r="B5" s="93"/>
      <c r="C5" s="4" t="s">
        <v>0</v>
      </c>
      <c r="D5" s="43" t="s">
        <v>1</v>
      </c>
      <c r="E5" s="44" t="s">
        <v>2</v>
      </c>
      <c r="F5" s="8" t="s">
        <v>1</v>
      </c>
      <c r="G5" s="12" t="s">
        <v>2</v>
      </c>
      <c r="H5" s="17" t="s">
        <v>1</v>
      </c>
      <c r="I5" s="16" t="s">
        <v>2</v>
      </c>
      <c r="J5" s="24" t="s">
        <v>1</v>
      </c>
      <c r="K5" s="23" t="s">
        <v>2</v>
      </c>
      <c r="L5" s="32" t="s">
        <v>1</v>
      </c>
      <c r="M5" s="31" t="s">
        <v>2</v>
      </c>
      <c r="N5" s="35" t="s">
        <v>1</v>
      </c>
      <c r="O5" s="34" t="s">
        <v>2</v>
      </c>
    </row>
    <row r="6" spans="1:15" ht="23.25" customHeight="1" thickBot="1" x14ac:dyDescent="0.3">
      <c r="A6" s="94"/>
      <c r="B6" s="95"/>
      <c r="C6" s="1">
        <v>0.8</v>
      </c>
      <c r="D6" s="42">
        <f>80%*100*MIN($E$6,$G$6,$I$6,$K$6,$M$6,$O$6)/E6</f>
        <v>80</v>
      </c>
      <c r="E6" s="45">
        <v>182019</v>
      </c>
      <c r="F6" s="2">
        <f>80%*100*MIN($E$6,$G$6,$I$6,$K$6,$M$6,$O$6)/G6</f>
        <v>52.698412698412696</v>
      </c>
      <c r="G6" s="6">
        <v>276318</v>
      </c>
      <c r="H6" s="2">
        <f>80%*100*MIN($E$6,$G$6,$I$6,$K$6,$M$6,$O$6)/I6</f>
        <v>55.642458100558656</v>
      </c>
      <c r="I6" s="6">
        <v>261698</v>
      </c>
      <c r="J6" s="2">
        <f>80%*100*MIN($E$6,$G$6,$I$6,$K$6,$M$6,$O$6)/K6</f>
        <v>33.762711864406782</v>
      </c>
      <c r="K6" s="6">
        <v>431290</v>
      </c>
      <c r="L6" s="2">
        <f>80%*100*MIN($E$6,$G$6,$I$6,$K$6,$M$6,$O$6)/M6</f>
        <v>68.219178082191775</v>
      </c>
      <c r="M6" s="6">
        <v>213452</v>
      </c>
      <c r="N6" s="2">
        <f>80%*100*MIN($E$6,$G$6,$I$6,$K$6,$M$6,$O$6)/O6</f>
        <v>51.951621534838914</v>
      </c>
      <c r="O6" s="6">
        <v>280290</v>
      </c>
    </row>
    <row r="7" spans="1:15" ht="32.25" customHeight="1" thickBot="1" x14ac:dyDescent="0.3">
      <c r="A7" s="92" t="s">
        <v>16</v>
      </c>
      <c r="B7" s="93"/>
      <c r="C7" s="4" t="s">
        <v>0</v>
      </c>
      <c r="D7" s="43" t="s">
        <v>1</v>
      </c>
      <c r="E7" s="44" t="s">
        <v>2</v>
      </c>
      <c r="F7" s="8" t="s">
        <v>1</v>
      </c>
      <c r="G7" s="12" t="s">
        <v>2</v>
      </c>
      <c r="H7" s="17" t="s">
        <v>1</v>
      </c>
      <c r="I7" s="16" t="s">
        <v>2</v>
      </c>
      <c r="J7" s="24" t="s">
        <v>1</v>
      </c>
      <c r="K7" s="23" t="s">
        <v>2</v>
      </c>
      <c r="L7" s="32" t="s">
        <v>1</v>
      </c>
      <c r="M7" s="31" t="s">
        <v>2</v>
      </c>
      <c r="N7" s="35" t="s">
        <v>1</v>
      </c>
      <c r="O7" s="34" t="s">
        <v>2</v>
      </c>
    </row>
    <row r="8" spans="1:15" ht="22.5" customHeight="1" thickBot="1" x14ac:dyDescent="0.3">
      <c r="A8" s="94"/>
      <c r="B8" s="95"/>
      <c r="C8" s="1">
        <v>0.2</v>
      </c>
      <c r="D8" s="46">
        <f>20%*100*MIN($E$8,$G$8,$I$8,$K$8,$M$8,$O$8)/E8</f>
        <v>20</v>
      </c>
      <c r="E8" s="45">
        <v>139.5</v>
      </c>
      <c r="F8" s="2">
        <f>20%*100*MIN($E$8,$G$8,$I$8,$K$8,$M$8,$O$8)/G8</f>
        <v>14.761904761904763</v>
      </c>
      <c r="G8" s="6">
        <v>189</v>
      </c>
      <c r="H8" s="2">
        <f>20%*100*MIN($E$8,$G$8,$I$8,$K$8,$M$8,$O$8)/I8</f>
        <v>15.58659217877095</v>
      </c>
      <c r="I8" s="6">
        <v>179</v>
      </c>
      <c r="J8" s="19">
        <f>20%*100*MIN($E$8,$G$8,$I$8,$K$8,$M$8,$O$8)/K8</f>
        <v>9.4576271186440675</v>
      </c>
      <c r="K8" s="6">
        <v>295</v>
      </c>
      <c r="L8" s="19">
        <f>20%*100*MIN($E$8,$G$8,$I$8,$K$8,$M$8,$O$8)/M8</f>
        <v>17.658227848101266</v>
      </c>
      <c r="M8" s="6">
        <v>158</v>
      </c>
      <c r="N8" s="19">
        <f>20%*100*MIN($E$8,$G$8,$I$8,$K$8,$M$8,$O$8)/O8</f>
        <v>13.95</v>
      </c>
      <c r="O8" s="6">
        <v>200</v>
      </c>
    </row>
    <row r="9" spans="1:15" ht="32.25" customHeight="1" thickBot="1" x14ac:dyDescent="0.3">
      <c r="A9" s="86" t="s">
        <v>23</v>
      </c>
      <c r="B9" s="87"/>
      <c r="C9" s="11" t="s">
        <v>0</v>
      </c>
      <c r="D9" s="39" t="s">
        <v>1</v>
      </c>
      <c r="E9" s="47" t="s">
        <v>8</v>
      </c>
      <c r="F9" s="7" t="s">
        <v>1</v>
      </c>
      <c r="G9" s="5" t="s">
        <v>8</v>
      </c>
      <c r="H9" s="18" t="s">
        <v>1</v>
      </c>
      <c r="I9" s="5" t="s">
        <v>8</v>
      </c>
      <c r="J9" s="25" t="s">
        <v>1</v>
      </c>
      <c r="K9" s="5" t="s">
        <v>8</v>
      </c>
      <c r="L9" s="33" t="s">
        <v>1</v>
      </c>
      <c r="M9" s="5" t="s">
        <v>8</v>
      </c>
      <c r="N9" s="36" t="s">
        <v>1</v>
      </c>
      <c r="O9" s="5" t="s">
        <v>8</v>
      </c>
    </row>
    <row r="10" spans="1:15" ht="24" customHeight="1" thickBot="1" x14ac:dyDescent="0.3">
      <c r="A10" s="90" t="s">
        <v>7</v>
      </c>
      <c r="B10" s="91"/>
      <c r="C10" s="9">
        <v>0.2</v>
      </c>
      <c r="D10" s="41">
        <f>E10/MAX($E$10,$G$10,$I$10,$K$10,$M$10,$O$10)*20%*100</f>
        <v>16.84735321506172</v>
      </c>
      <c r="E10" s="42">
        <f>D12+D14+D16</f>
        <v>2.1761164569454721</v>
      </c>
      <c r="F10" s="10">
        <f>G10/MAX($E$10,$G$10,$I$10,$K$10,$M$10,$O$10)*20%*100</f>
        <v>11.810796925958861</v>
      </c>
      <c r="G10" s="2">
        <f>F12+F14+F16</f>
        <v>1.5255612696030196</v>
      </c>
      <c r="H10" s="10">
        <f>I10/MAX($E$10,$G$10,$I$10,$K$10,$M$10,$O$10)*20%*100</f>
        <v>10.904897744607139</v>
      </c>
      <c r="I10" s="2">
        <f>H12+H14+H16</f>
        <v>1.4085492920117555</v>
      </c>
      <c r="J10" s="10">
        <f>K10/MAX($E$10,$G$10,$I$10,$K$10,$M$10,$O$10)*20%*100</f>
        <v>12.036697638168098</v>
      </c>
      <c r="K10" s="2">
        <f>J12+J14+J16</f>
        <v>1.5547401115967125</v>
      </c>
      <c r="L10" s="10">
        <f>M10/MAX($E$10,$G$10,$I$10,$K$10,$M$10,$O$10)*20%*100</f>
        <v>20</v>
      </c>
      <c r="M10" s="2">
        <f>L12+L14+L16</f>
        <v>2.5833333333333335</v>
      </c>
      <c r="N10" s="10">
        <f>O10/MAX($E$10,$G$10,$I$10,$K$10,$M$10,$O$10)*20%*100</f>
        <v>16.946979725492927</v>
      </c>
      <c r="O10" s="2">
        <f>N12+N14+N16</f>
        <v>2.1889848812095032</v>
      </c>
    </row>
    <row r="11" spans="1:15" ht="25.5" customHeight="1" thickBot="1" x14ac:dyDescent="0.3">
      <c r="A11" s="92" t="s">
        <v>17</v>
      </c>
      <c r="B11" s="100"/>
      <c r="C11" s="93"/>
      <c r="D11" s="79" t="s">
        <v>2</v>
      </c>
      <c r="E11" s="78"/>
      <c r="F11" s="59" t="s">
        <v>2</v>
      </c>
      <c r="G11" s="60"/>
      <c r="H11" s="59" t="s">
        <v>2</v>
      </c>
      <c r="I11" s="60"/>
      <c r="J11" s="59" t="s">
        <v>2</v>
      </c>
      <c r="K11" s="60"/>
      <c r="L11" s="59" t="s">
        <v>2</v>
      </c>
      <c r="M11" s="60"/>
      <c r="N11" s="59" t="s">
        <v>2</v>
      </c>
      <c r="O11" s="60"/>
    </row>
    <row r="12" spans="1:15" ht="24" customHeight="1" thickBot="1" x14ac:dyDescent="0.3">
      <c r="A12" s="94"/>
      <c r="B12" s="101"/>
      <c r="C12" s="95"/>
      <c r="D12" s="79">
        <f t="shared" ref="D12" si="0">(D22-D23)/D22</f>
        <v>0.89057488280286201</v>
      </c>
      <c r="E12" s="78"/>
      <c r="F12" s="69">
        <f>(F22-F23)/F22</f>
        <v>0.80409455356911175</v>
      </c>
      <c r="G12" s="70"/>
      <c r="H12" s="69">
        <f>(H22-H23)/H22</f>
        <v>0.82954849051562918</v>
      </c>
      <c r="I12" s="70"/>
      <c r="J12" s="69">
        <f>(J22-J23)/J22</f>
        <v>0.68508287292817671</v>
      </c>
      <c r="K12" s="70"/>
      <c r="L12" s="69">
        <f>(L22-L23)/L22</f>
        <v>0.9</v>
      </c>
      <c r="M12" s="70"/>
      <c r="N12" s="69">
        <f>(N22-N23)/N22</f>
        <v>0.65550755939524841</v>
      </c>
      <c r="O12" s="70"/>
    </row>
    <row r="13" spans="1:15" ht="24.75" customHeight="1" thickBot="1" x14ac:dyDescent="0.3">
      <c r="A13" s="92" t="s">
        <v>9</v>
      </c>
      <c r="B13" s="100"/>
      <c r="C13" s="93"/>
      <c r="D13" s="77" t="s">
        <v>2</v>
      </c>
      <c r="E13" s="78"/>
      <c r="F13" s="59" t="s">
        <v>2</v>
      </c>
      <c r="G13" s="60"/>
      <c r="H13" s="59" t="s">
        <v>2</v>
      </c>
      <c r="I13" s="60"/>
      <c r="J13" s="59" t="s">
        <v>2</v>
      </c>
      <c r="K13" s="60"/>
      <c r="L13" s="59" t="s">
        <v>2</v>
      </c>
      <c r="M13" s="60"/>
      <c r="N13" s="59" t="s">
        <v>2</v>
      </c>
      <c r="O13" s="60"/>
    </row>
    <row r="14" spans="1:15" ht="22.5" customHeight="1" thickBot="1" x14ac:dyDescent="0.3">
      <c r="A14" s="94"/>
      <c r="B14" s="101"/>
      <c r="C14" s="95"/>
      <c r="D14" s="75">
        <f>D24/D22</f>
        <v>1</v>
      </c>
      <c r="E14" s="76"/>
      <c r="F14" s="61">
        <f>F24/F22</f>
        <v>0.13492825449544618</v>
      </c>
      <c r="G14" s="62"/>
      <c r="H14" s="61">
        <f>H24/H22</f>
        <v>0.1790008014961261</v>
      </c>
      <c r="I14" s="62"/>
      <c r="J14" s="61">
        <f>J24/J22</f>
        <v>0.12338858195211787</v>
      </c>
      <c r="K14" s="62"/>
      <c r="L14" s="61">
        <f>L24/L22</f>
        <v>0.68333333333333335</v>
      </c>
      <c r="M14" s="62"/>
      <c r="N14" s="61">
        <f>N24/N22</f>
        <v>1</v>
      </c>
      <c r="O14" s="62"/>
    </row>
    <row r="15" spans="1:15" ht="21.75" customHeight="1" thickBot="1" x14ac:dyDescent="0.3">
      <c r="A15" s="92" t="s">
        <v>10</v>
      </c>
      <c r="B15" s="100"/>
      <c r="C15" s="93"/>
      <c r="D15" s="77" t="s">
        <v>2</v>
      </c>
      <c r="E15" s="78"/>
      <c r="F15" s="59" t="s">
        <v>2</v>
      </c>
      <c r="G15" s="60"/>
      <c r="H15" s="59" t="s">
        <v>2</v>
      </c>
      <c r="I15" s="60"/>
      <c r="J15" s="59" t="s">
        <v>2</v>
      </c>
      <c r="K15" s="60"/>
      <c r="L15" s="59" t="s">
        <v>2</v>
      </c>
      <c r="M15" s="60"/>
      <c r="N15" s="59" t="s">
        <v>2</v>
      </c>
      <c r="O15" s="60"/>
    </row>
    <row r="16" spans="1:15" ht="22.5" customHeight="1" thickBot="1" x14ac:dyDescent="0.3">
      <c r="A16" s="94"/>
      <c r="B16" s="101"/>
      <c r="C16" s="95"/>
      <c r="D16" s="75">
        <f t="shared" ref="D16" si="1">D25/D24</f>
        <v>0.28554157414261039</v>
      </c>
      <c r="E16" s="76"/>
      <c r="F16" s="61">
        <f t="shared" ref="F16:H16" si="2">F25/F24</f>
        <v>0.58653846153846156</v>
      </c>
      <c r="G16" s="62"/>
      <c r="H16" s="61">
        <f t="shared" si="2"/>
        <v>0.4</v>
      </c>
      <c r="I16" s="62"/>
      <c r="J16" s="61">
        <f t="shared" ref="J16:L16" si="3">J25/J24</f>
        <v>0.74626865671641784</v>
      </c>
      <c r="K16" s="62"/>
      <c r="L16" s="61">
        <f t="shared" si="3"/>
        <v>1</v>
      </c>
      <c r="M16" s="62"/>
      <c r="N16" s="61">
        <f t="shared" ref="N16" si="4">N25/N24</f>
        <v>0.53347732181425489</v>
      </c>
      <c r="O16" s="62"/>
    </row>
    <row r="17" spans="1:15" ht="27.75" customHeight="1" thickBot="1" x14ac:dyDescent="0.3">
      <c r="A17" s="88" t="s">
        <v>11</v>
      </c>
      <c r="B17" s="102"/>
      <c r="C17" s="89"/>
      <c r="D17" s="73">
        <f>SUM(D4+D10)</f>
        <v>96.847353215061716</v>
      </c>
      <c r="E17" s="74"/>
      <c r="F17" s="63">
        <f>SUM(F4+F10)</f>
        <v>65.77905089421283</v>
      </c>
      <c r="G17" s="64"/>
      <c r="H17" s="63">
        <f>SUM(H4+H10)</f>
        <v>67.888137968070836</v>
      </c>
      <c r="I17" s="64"/>
      <c r="J17" s="63">
        <f>SUM(J4+J10)</f>
        <v>46.612968824608785</v>
      </c>
      <c r="K17" s="64"/>
      <c r="L17" s="63">
        <f>SUM(L4+L10)</f>
        <v>88.701924744234432</v>
      </c>
      <c r="M17" s="64"/>
      <c r="N17" s="63">
        <f>SUM(N4+N10)</f>
        <v>69.668276953364057</v>
      </c>
      <c r="O17" s="64"/>
    </row>
    <row r="18" spans="1:15" ht="28.5" customHeight="1" thickBot="1" x14ac:dyDescent="0.3">
      <c r="A18" s="109" t="s">
        <v>4</v>
      </c>
      <c r="B18" s="110"/>
      <c r="C18" s="111"/>
      <c r="D18" s="71">
        <v>1</v>
      </c>
      <c r="E18" s="72"/>
      <c r="F18" s="65">
        <v>5</v>
      </c>
      <c r="G18" s="66"/>
      <c r="H18" s="65">
        <v>4</v>
      </c>
      <c r="I18" s="66"/>
      <c r="J18" s="65">
        <v>6</v>
      </c>
      <c r="K18" s="66"/>
      <c r="L18" s="65">
        <v>2</v>
      </c>
      <c r="M18" s="66"/>
      <c r="N18" s="65">
        <v>3</v>
      </c>
      <c r="O18" s="66"/>
    </row>
    <row r="20" spans="1:15" ht="15.75" thickBot="1" x14ac:dyDescent="0.3"/>
    <row r="21" spans="1:15" ht="48" customHeight="1" thickBot="1" x14ac:dyDescent="0.3">
      <c r="A21" s="50"/>
      <c r="B21" s="51" t="s">
        <v>6</v>
      </c>
      <c r="C21" s="52"/>
      <c r="D21" s="102" t="s">
        <v>25</v>
      </c>
      <c r="E21" s="89"/>
      <c r="F21" s="86" t="s">
        <v>27</v>
      </c>
      <c r="G21" s="87"/>
      <c r="H21" s="88" t="s">
        <v>29</v>
      </c>
      <c r="I21" s="89"/>
      <c r="J21" s="86" t="s">
        <v>31</v>
      </c>
      <c r="K21" s="87"/>
      <c r="L21" s="88" t="s">
        <v>32</v>
      </c>
      <c r="M21" s="89"/>
      <c r="N21" s="67" t="s">
        <v>33</v>
      </c>
      <c r="O21" s="68"/>
    </row>
    <row r="22" spans="1:15" ht="15.75" x14ac:dyDescent="0.25">
      <c r="A22" s="49">
        <v>1</v>
      </c>
      <c r="B22" s="103" t="s">
        <v>18</v>
      </c>
      <c r="C22" s="104"/>
      <c r="D22" s="53">
        <v>405.3</v>
      </c>
      <c r="E22" s="54"/>
      <c r="F22" s="53">
        <v>770.78</v>
      </c>
      <c r="G22" s="54"/>
      <c r="H22" s="53">
        <v>1871.5</v>
      </c>
      <c r="I22" s="54"/>
      <c r="J22" s="53">
        <v>108.6</v>
      </c>
      <c r="K22" s="54"/>
      <c r="L22" s="53">
        <v>600</v>
      </c>
      <c r="M22" s="54"/>
      <c r="N22" s="53">
        <v>926</v>
      </c>
      <c r="O22" s="54"/>
    </row>
    <row r="23" spans="1:15" ht="15.75" x14ac:dyDescent="0.25">
      <c r="A23" s="14">
        <v>2</v>
      </c>
      <c r="B23" s="105" t="s">
        <v>14</v>
      </c>
      <c r="C23" s="106"/>
      <c r="D23" s="55">
        <v>44.35</v>
      </c>
      <c r="E23" s="56"/>
      <c r="F23" s="55">
        <v>151</v>
      </c>
      <c r="G23" s="56"/>
      <c r="H23" s="55">
        <v>319</v>
      </c>
      <c r="I23" s="56"/>
      <c r="J23" s="55">
        <v>34.200000000000003</v>
      </c>
      <c r="K23" s="56"/>
      <c r="L23" s="55">
        <v>60</v>
      </c>
      <c r="M23" s="56"/>
      <c r="N23" s="55">
        <v>319</v>
      </c>
      <c r="O23" s="56"/>
    </row>
    <row r="24" spans="1:15" ht="15.75" x14ac:dyDescent="0.25">
      <c r="A24" s="14">
        <v>3</v>
      </c>
      <c r="B24" s="105" t="s">
        <v>12</v>
      </c>
      <c r="C24" s="106"/>
      <c r="D24" s="55">
        <v>405.3</v>
      </c>
      <c r="E24" s="56"/>
      <c r="F24" s="55">
        <v>104</v>
      </c>
      <c r="G24" s="56"/>
      <c r="H24" s="55">
        <v>335</v>
      </c>
      <c r="I24" s="56"/>
      <c r="J24" s="55">
        <v>13.4</v>
      </c>
      <c r="K24" s="56"/>
      <c r="L24" s="55">
        <v>410</v>
      </c>
      <c r="M24" s="56"/>
      <c r="N24" s="55">
        <v>926</v>
      </c>
      <c r="O24" s="56"/>
    </row>
    <row r="25" spans="1:15" ht="16.5" thickBot="1" x14ac:dyDescent="0.3">
      <c r="A25" s="15">
        <v>4</v>
      </c>
      <c r="B25" s="107" t="s">
        <v>13</v>
      </c>
      <c r="C25" s="108"/>
      <c r="D25" s="57">
        <v>115.73</v>
      </c>
      <c r="E25" s="58"/>
      <c r="F25" s="57">
        <v>61</v>
      </c>
      <c r="G25" s="58"/>
      <c r="H25" s="57">
        <v>134</v>
      </c>
      <c r="I25" s="58"/>
      <c r="J25" s="57">
        <v>10</v>
      </c>
      <c r="K25" s="58"/>
      <c r="L25" s="57">
        <v>410</v>
      </c>
      <c r="M25" s="58"/>
      <c r="N25" s="57">
        <v>494</v>
      </c>
      <c r="O25" s="58"/>
    </row>
  </sheetData>
  <mergeCells count="101">
    <mergeCell ref="L22:M22"/>
    <mergeCell ref="L23:M23"/>
    <mergeCell ref="L24:M24"/>
    <mergeCell ref="L25:M25"/>
    <mergeCell ref="A1:M1"/>
    <mergeCell ref="L15:M15"/>
    <mergeCell ref="L16:M16"/>
    <mergeCell ref="L17:M17"/>
    <mergeCell ref="L18:M18"/>
    <mergeCell ref="L21:M21"/>
    <mergeCell ref="L2:M2"/>
    <mergeCell ref="L11:M11"/>
    <mergeCell ref="L12:M12"/>
    <mergeCell ref="L13:M13"/>
    <mergeCell ref="L14:M14"/>
    <mergeCell ref="J22:K22"/>
    <mergeCell ref="J2:K2"/>
    <mergeCell ref="J11:K11"/>
    <mergeCell ref="J12:K12"/>
    <mergeCell ref="J13:K13"/>
    <mergeCell ref="J14:K14"/>
    <mergeCell ref="J23:K23"/>
    <mergeCell ref="J24:K24"/>
    <mergeCell ref="J25:K25"/>
    <mergeCell ref="J15:K15"/>
    <mergeCell ref="J16:K16"/>
    <mergeCell ref="J17:K17"/>
    <mergeCell ref="J18:K18"/>
    <mergeCell ref="J21:K21"/>
    <mergeCell ref="H14:I14"/>
    <mergeCell ref="H22:I22"/>
    <mergeCell ref="H23:I23"/>
    <mergeCell ref="H24:I24"/>
    <mergeCell ref="H25:I25"/>
    <mergeCell ref="H15:I15"/>
    <mergeCell ref="H16:I16"/>
    <mergeCell ref="H17:I17"/>
    <mergeCell ref="H18:I18"/>
    <mergeCell ref="H21:I21"/>
    <mergeCell ref="B24:C24"/>
    <mergeCell ref="B25:C25"/>
    <mergeCell ref="A18:C18"/>
    <mergeCell ref="A17:C17"/>
    <mergeCell ref="F24:G24"/>
    <mergeCell ref="F25:G25"/>
    <mergeCell ref="D24:E24"/>
    <mergeCell ref="D25:E25"/>
    <mergeCell ref="A11:C12"/>
    <mergeCell ref="A13:C14"/>
    <mergeCell ref="A15:C16"/>
    <mergeCell ref="D21:E21"/>
    <mergeCell ref="F21:G21"/>
    <mergeCell ref="F22:G22"/>
    <mergeCell ref="F23:G23"/>
    <mergeCell ref="B22:C22"/>
    <mergeCell ref="B23:C23"/>
    <mergeCell ref="D22:E22"/>
    <mergeCell ref="D23:E23"/>
    <mergeCell ref="C2:C3"/>
    <mergeCell ref="A4:B4"/>
    <mergeCell ref="D2:E2"/>
    <mergeCell ref="F2:G2"/>
    <mergeCell ref="H2:I2"/>
    <mergeCell ref="A10:B10"/>
    <mergeCell ref="A9:B9"/>
    <mergeCell ref="A5:B6"/>
    <mergeCell ref="A7:B8"/>
    <mergeCell ref="A2:B3"/>
    <mergeCell ref="N2:O2"/>
    <mergeCell ref="N11:O11"/>
    <mergeCell ref="N12:O12"/>
    <mergeCell ref="N13:O13"/>
    <mergeCell ref="N14:O14"/>
    <mergeCell ref="D18:E18"/>
    <mergeCell ref="F18:G18"/>
    <mergeCell ref="F14:G14"/>
    <mergeCell ref="F15:G15"/>
    <mergeCell ref="F16:G16"/>
    <mergeCell ref="D17:E17"/>
    <mergeCell ref="F17:G17"/>
    <mergeCell ref="D14:E14"/>
    <mergeCell ref="D15:E15"/>
    <mergeCell ref="D16:E16"/>
    <mergeCell ref="F11:G11"/>
    <mergeCell ref="F12:G12"/>
    <mergeCell ref="F13:G13"/>
    <mergeCell ref="D11:E11"/>
    <mergeCell ref="D12:E12"/>
    <mergeCell ref="D13:E13"/>
    <mergeCell ref="H11:I11"/>
    <mergeCell ref="H12:I12"/>
    <mergeCell ref="H13:I13"/>
    <mergeCell ref="N22:O22"/>
    <mergeCell ref="N23:O23"/>
    <mergeCell ref="N24:O24"/>
    <mergeCell ref="N25:O25"/>
    <mergeCell ref="N15:O15"/>
    <mergeCell ref="N16:O16"/>
    <mergeCell ref="N17:O17"/>
    <mergeCell ref="N18:O18"/>
    <mergeCell ref="N21:O21"/>
  </mergeCells>
  <pageMargins left="0.7" right="0.7" top="0.78740157499999996" bottom="0.78740157499999996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"/>
  <sheetViews>
    <sheetView workbookViewId="0">
      <selection activeCell="E16" sqref="E16"/>
    </sheetView>
  </sheetViews>
  <sheetFormatPr defaultRowHeight="15" x14ac:dyDescent="0.25"/>
  <cols>
    <col min="2" max="2" width="30.42578125" customWidth="1"/>
    <col min="3" max="3" width="25.140625" customWidth="1"/>
    <col min="4" max="4" width="25.42578125" customWidth="1"/>
    <col min="5" max="7" width="25.5703125" customWidth="1"/>
  </cols>
  <sheetData>
    <row r="1" spans="1:7" ht="30.75" customHeight="1" thickBot="1" x14ac:dyDescent="0.3">
      <c r="A1" s="112" t="s">
        <v>19</v>
      </c>
      <c r="B1" s="112"/>
      <c r="C1" s="112"/>
      <c r="D1" s="112"/>
      <c r="E1" s="112"/>
    </row>
    <row r="2" spans="1:7" ht="48" thickBot="1" x14ac:dyDescent="0.3">
      <c r="A2" s="113" t="s">
        <v>21</v>
      </c>
      <c r="B2" s="114"/>
      <c r="C2" s="22" t="s">
        <v>28</v>
      </c>
      <c r="D2" s="21" t="s">
        <v>29</v>
      </c>
      <c r="E2" s="26" t="s">
        <v>31</v>
      </c>
      <c r="F2" s="47" t="s">
        <v>32</v>
      </c>
      <c r="G2" s="26" t="s">
        <v>33</v>
      </c>
    </row>
    <row r="3" spans="1:7" ht="58.5" customHeight="1" thickBot="1" x14ac:dyDescent="0.3">
      <c r="A3" s="115"/>
      <c r="B3" s="116"/>
      <c r="C3" s="28">
        <v>189</v>
      </c>
      <c r="D3" s="29">
        <v>179</v>
      </c>
      <c r="E3" s="30">
        <v>295</v>
      </c>
      <c r="F3" s="42">
        <v>158</v>
      </c>
      <c r="G3" s="30">
        <v>200</v>
      </c>
    </row>
    <row r="4" spans="1:7" ht="34.5" customHeight="1" thickBot="1" x14ac:dyDescent="0.3">
      <c r="A4" s="109" t="s">
        <v>4</v>
      </c>
      <c r="B4" s="110"/>
      <c r="C4" s="20">
        <v>3</v>
      </c>
      <c r="D4" s="20">
        <v>2</v>
      </c>
      <c r="E4" s="27">
        <v>5</v>
      </c>
      <c r="F4" s="48">
        <v>1</v>
      </c>
      <c r="G4" s="27">
        <v>4</v>
      </c>
    </row>
  </sheetData>
  <mergeCells count="3">
    <mergeCell ref="A4:B4"/>
    <mergeCell ref="A2:B3"/>
    <mergeCell ref="A1:E1"/>
  </mergeCells>
  <pageMargins left="0.7" right="0.7" top="0.78740157499999996" bottom="0.78740157499999996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1. část</vt:lpstr>
      <vt:lpstr>2. část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Kodýtková Zdeňka</dc:creator>
  <cp:lastModifiedBy>Kodýtková Zdeňka</cp:lastModifiedBy>
  <cp:lastPrinted>2025-10-20T05:07:10Z</cp:lastPrinted>
  <dcterms:created xsi:type="dcterms:W3CDTF">2022-11-14T10:17:18Z</dcterms:created>
  <dcterms:modified xsi:type="dcterms:W3CDTF">2025-11-11T05:46:25Z</dcterms:modified>
</cp:coreProperties>
</file>