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12380" windowHeight="11000" activeTab="0"/>
  </bookViews>
  <sheets>
    <sheet name="Rekapitulace stavby" sheetId="1" r:id="rId1"/>
    <sheet name="PS1 - Rozvodna 22kV" sheetId="2" r:id="rId2"/>
    <sheet name="PS2 - Trakční technologie" sheetId="3" r:id="rId3"/>
    <sheet name="PS3 - Vlastní spotřeba" sheetId="4" r:id="rId4"/>
    <sheet name="PS4 - Zařízení pro detekc..." sheetId="5" r:id="rId5"/>
    <sheet name="PS5 - Slaboproudé rozvody" sheetId="6" r:id="rId6"/>
    <sheet name="1 - Uzemnění" sheetId="7" r:id="rId7"/>
    <sheet name="2 - Hromosvod" sheetId="8" r:id="rId8"/>
    <sheet name="PS7 - Dálkové ovládání" sheetId="9" r:id="rId9"/>
    <sheet name="PS8 - Připojení mobilní m..." sheetId="10" r:id="rId10"/>
    <sheet name="1 - Stávající zděná měnírna" sheetId="11" r:id="rId11"/>
    <sheet name="2 - Mobilní měnírna" sheetId="12" r:id="rId12"/>
    <sheet name="SO2 - Stavební elektroins..." sheetId="13" r:id="rId13"/>
  </sheets>
  <definedNames>
    <definedName name="_xlnm.Print_Area" localSheetId="10">'1 - Stávající zděná měnírna'!$C$4:$Q$70,'1 - Stávající zděná měnírna'!$C$76:$Q$124,'1 - Stávající zděná měnírna'!$C$130:$Q$251</definedName>
    <definedName name="_xlnm.Print_Area" localSheetId="6">'1 - Uzemnění'!$C$4:$Q$70,'1 - Uzemnění'!$C$76:$Q$116,'1 - Uzemnění'!$C$122:$Q$215</definedName>
    <definedName name="_xlnm.Print_Area" localSheetId="7">'2 - Hromosvod'!$C$4:$Q$70,'2 - Hromosvod'!$C$76:$Q$112,'2 - Hromosvod'!$C$118:$Q$181</definedName>
    <definedName name="_xlnm.Print_Area" localSheetId="11">'2 - Mobilní měnírna'!$C$4:$Q$70,'2 - Mobilní měnírna'!$C$76:$Q$102,'2 - Mobilní měnírna'!$C$108:$Q$131</definedName>
    <definedName name="_xlnm.Print_Area" localSheetId="1">'PS1 - Rozvodna 22kV'!$C$4:$Q$70,'PS1 - Rozvodna 22kV'!$C$76:$Q$109,'PS1 - Rozvodna 22kV'!$C$115:$Q$167</definedName>
    <definedName name="_xlnm.Print_Area" localSheetId="2">'PS2 - Trakční technologie'!$C$4:$Q$70,'PS2 - Trakční technologie'!$C$76:$Q$117,'PS2 - Trakční technologie'!$C$123:$Q$256</definedName>
    <definedName name="_xlnm.Print_Area" localSheetId="3">'PS3 - Vlastní spotřeba'!$C$4:$Q$70,'PS3 - Vlastní spotřeba'!$C$76:$Q$108,'PS3 - Vlastní spotřeba'!$C$114:$Q$162</definedName>
    <definedName name="_xlnm.Print_Area" localSheetId="4">'PS4 - Zařízení pro detekc...'!$C$4:$Q$70,'PS4 - Zařízení pro detekc...'!$C$76:$Q$100,'PS4 - Zařízení pro detekc...'!$C$106:$Q$175</definedName>
    <definedName name="_xlnm.Print_Area" localSheetId="5">'PS5 - Slaboproudé rozvody'!$C$4:$Q$70,'PS5 - Slaboproudé rozvody'!$C$76:$Q$104,'PS5 - Slaboproudé rozvody'!$C$110:$Q$161</definedName>
    <definedName name="_xlnm.Print_Area" localSheetId="8">'PS7 - Dálkové ovládání'!$C$4:$Q$70,'PS7 - Dálkové ovládání'!$C$76:$Q$106,'PS7 - Dálkové ovládání'!$C$112:$Q$161</definedName>
    <definedName name="_xlnm.Print_Area" localSheetId="9">'PS8 - Připojení mobilní m...'!$C$4:$Q$70,'PS8 - Připojení mobilní m...'!$C$76:$Q$105,'PS8 - Připojení mobilní m...'!$C$111:$Q$142</definedName>
    <definedName name="_xlnm.Print_Area" localSheetId="0">'Rekapitulace stavby'!$C$4:$AP$70,'Rekapitulace stavby'!$C$76:$AP$109</definedName>
    <definedName name="_xlnm.Print_Area" localSheetId="12">'SO2 - Stavební elektroins...'!$C$4:$Q$70,'SO2 - Stavební elektroins...'!$C$76:$Q$113,'SO2 - Stavební elektroins...'!$C$119:$Q$218</definedName>
    <definedName name="_xlnm.Print_Titles" localSheetId="0">'Rekapitulace stavby'!$85:$85</definedName>
    <definedName name="_xlnm.Print_Titles" localSheetId="1">'PS1 - Rozvodna 22kV'!$125:$125</definedName>
    <definedName name="_xlnm.Print_Titles" localSheetId="2">'PS2 - Trakční technologie'!$133:$133</definedName>
    <definedName name="_xlnm.Print_Titles" localSheetId="3">'PS3 - Vlastní spotřeba'!$124:$124</definedName>
    <definedName name="_xlnm.Print_Titles" localSheetId="4">'PS4 - Zařízení pro detekc...'!$116:$116</definedName>
    <definedName name="_xlnm.Print_Titles" localSheetId="5">'PS5 - Slaboproudé rozvody'!$120:$120</definedName>
    <definedName name="_xlnm.Print_Titles" localSheetId="6">'1 - Uzemnění'!$133:$133</definedName>
    <definedName name="_xlnm.Print_Titles" localSheetId="7">'2 - Hromosvod'!$129:$129</definedName>
    <definedName name="_xlnm.Print_Titles" localSheetId="8">'PS7 - Dálkové ovládání'!$122:$122</definedName>
    <definedName name="_xlnm.Print_Titles" localSheetId="9">'PS8 - Připojení mobilní m...'!$121:$121</definedName>
    <definedName name="_xlnm.Print_Titles" localSheetId="10">'1 - Stávající zděná měnírna'!$141:$141</definedName>
    <definedName name="_xlnm.Print_Titles" localSheetId="11">'2 - Mobilní měnírna'!$119:$119</definedName>
    <definedName name="_xlnm.Print_Titles" localSheetId="12">'SO2 - Stavební elektroins...'!$129:$129</definedName>
  </definedNames>
  <calcPr calcId="162913"/>
</workbook>
</file>

<file path=xl/sharedStrings.xml><?xml version="1.0" encoding="utf-8"?>
<sst xmlns="http://schemas.openxmlformats.org/spreadsheetml/2006/main" count="10496" uniqueCount="1810">
  <si>
    <t>2012</t>
  </si>
  <si>
    <t>List obsahuje:</t>
  </si>
  <si>
    <t>1) Souhrnný list stavby</t>
  </si>
  <si>
    <t>2) Rekapitulace objektů</t>
  </si>
  <si>
    <t>2.0</t>
  </si>
  <si>
    <t>ZAMOK</t>
  </si>
  <si>
    <t>False</t>
  </si>
  <si>
    <t>optimalizováno pro tisk sestav ve formátu A4 - na výšku</t>
  </si>
  <si>
    <t>&gt;&gt;  skryté sloupce  &lt;&lt;</t>
  </si>
  <si>
    <t>0,01</t>
  </si>
  <si>
    <t>21</t>
  </si>
  <si>
    <t>15</t>
  </si>
  <si>
    <t>SOUHRNNÝ LIST STAVBY</t>
  </si>
  <si>
    <t>v ---  níže se nacházejí doplnkové a pomocné údaje k sestavám  --- v</t>
  </si>
  <si>
    <t>Návod na vyplnění</t>
  </si>
  <si>
    <t>0,001</t>
  </si>
  <si>
    <t>Kód:</t>
  </si>
  <si>
    <t>17049_4</t>
  </si>
  <si>
    <t>Měnit lze pouze buňky se žlutým podbarvením!
1) na prvním listu Rekapitulace stavby vyplňte v sestavě
    a) Souhrnný list
       - údaje o Zhotoviteli
         (přenesou se do ostatních sestav i v jiných listech)
    b) Rekapitulace objektů
       - potřebné Ostatní náklady
2) na vybraných listech vyplňte v sestavě
    a) Krycí list
       - údaje o Zhotoviteli, pokud se liší od údajů o Zhotoviteli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případe potřeby poznámku (ta je v skrytém sloupci)</t>
  </si>
  <si>
    <t>Stavba:</t>
  </si>
  <si>
    <t>Výměna technologie měnírny Letná - DPS</t>
  </si>
  <si>
    <t>JKSO:</t>
  </si>
  <si>
    <t/>
  </si>
  <si>
    <t>CC-CZ:</t>
  </si>
  <si>
    <t>Místo:</t>
  </si>
  <si>
    <t>Plzeň</t>
  </si>
  <si>
    <t>Datum:</t>
  </si>
  <si>
    <t>18. 7. 2017</t>
  </si>
  <si>
    <t>Objednatel:</t>
  </si>
  <si>
    <t>IČ:</t>
  </si>
  <si>
    <t>Plzeňské městské dopravní podniky, a.s.</t>
  </si>
  <si>
    <t>DIČ:</t>
  </si>
  <si>
    <t>Zhotovitel:</t>
  </si>
  <si>
    <t>Vyplň údaj</t>
  </si>
  <si>
    <t>Projektant:</t>
  </si>
  <si>
    <t xml:space="preserve"> </t>
  </si>
  <si>
    <t>True</t>
  </si>
  <si>
    <t>Zpracovatel:</t>
  </si>
  <si>
    <t>RPE, s.r.o.</t>
  </si>
  <si>
    <t>Poznámka:</t>
  </si>
  <si>
    <t>Náklady z rozpočtů</t>
  </si>
  <si>
    <t>Ostatní náklady ze souhrnného listu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</si>
  <si>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</si>
  <si>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</si>
  <si>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</si>
  <si>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</si>
  <si>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</si>
  <si>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</si>
  <si>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</si>
  <si>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</si>
  <si>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</si>
  <si>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</si>
  <si>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</si>
  <si>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</si>
  <si>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</si>
  <si>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</si>
  <si>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</si>
  <si>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</si>
  <si>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</si>
  <si>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</t>
  </si>
  <si>
    <t>Informatívní údaje z listů zakázek</t>
  </si>
  <si>
    <t>Kód</t>
  </si>
  <si>
    <t>Objekt</t>
  </si>
  <si>
    <t>Cena bez DPH [CZK]</t>
  </si>
  <si>
    <t>Cena s DPH [CZK]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</si>
  <si>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</si>
  <si>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</si>
  <si>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</si>
  <si>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</si>
  <si>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</si>
  <si>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</si>
  <si>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</si>
  <si>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</si>
  <si>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</si>
  <si>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</si>
  <si>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</si>
  <si>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</si>
  <si>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1) Náklady z rozpočtů</t>
  </si>
  <si>
    <t>D</t>
  </si>
  <si>
    <t>0</t>
  </si>
  <si>
    <t>###NOIMPORT###</t>
  </si>
  <si>
    <t>IMPORT</t>
  </si>
  <si>
    <t>{e6c3918c-7a30-41ee-9302-bce5e99749b1}</t>
  </si>
  <si>
    <t>{00000000-0000-0000-0000-000000000000}</t>
  </si>
  <si>
    <t>/</t>
  </si>
  <si>
    <t>PS1</t>
  </si>
  <si>
    <t>Rozvodna 22kV</t>
  </si>
  <si>
    <t>1</t>
  </si>
  <si>
    <t>{a7e810fa-5cbe-480a-b388-6af7e3424d91}</t>
  </si>
  <si>
    <t>PS2</t>
  </si>
  <si>
    <t>Trakční technologie</t>
  </si>
  <si>
    <t>{ee6822f7-1a13-401d-82cc-5872acca374e}</t>
  </si>
  <si>
    <t>PS3</t>
  </si>
  <si>
    <t>Vlastní spotřeba</t>
  </si>
  <si>
    <t>{fe345f97-fd86-47e5-8bb9-518ecef4e9e8}</t>
  </si>
  <si>
    <t>PS4</t>
  </si>
  <si>
    <t>Zařízení pro detekci požáru</t>
  </si>
  <si>
    <t>{aa8e8fb8-ad48-4ade-bfe6-04b72d4bc72c}</t>
  </si>
  <si>
    <t>PS5</t>
  </si>
  <si>
    <t>Slaboproudé rozvody</t>
  </si>
  <si>
    <t>{8586ebf8-b279-4f65-aa46-d3f1dd0ca053}</t>
  </si>
  <si>
    <t>PS6</t>
  </si>
  <si>
    <t>Uzemnění a hromosvod</t>
  </si>
  <si>
    <t>{a60dec10-bfac-44bd-bfcc-fb269062a50e}</t>
  </si>
  <si>
    <t>Uzemnění</t>
  </si>
  <si>
    <t>2</t>
  </si>
  <si>
    <t>{fe3803da-06b4-492a-8354-4995540dd9ea}</t>
  </si>
  <si>
    <t>Hromosvod</t>
  </si>
  <si>
    <t>{ed80de69-9ee0-4d16-9a2b-2c5c1a22d677}</t>
  </si>
  <si>
    <t>PS7</t>
  </si>
  <si>
    <t>Dálkové ovládání</t>
  </si>
  <si>
    <t>{07b3f34f-78e0-454a-92e4-270ce75f033d}</t>
  </si>
  <si>
    <t>PS8</t>
  </si>
  <si>
    <t>Připojení mobilní měnírny</t>
  </si>
  <si>
    <t>{9984c92d-5e75-4ad5-95b4-7ce2da4f342a}</t>
  </si>
  <si>
    <t>SO1</t>
  </si>
  <si>
    <t>Stavební úpravy</t>
  </si>
  <si>
    <t>{b3c642da-66b6-4a62-89f3-be4173f52d38}</t>
  </si>
  <si>
    <t>Stávající zděná měnírna</t>
  </si>
  <si>
    <t>{96222902-a87c-44ee-bbc3-18becd2ac240}</t>
  </si>
  <si>
    <t>Mobilní měnírna</t>
  </si>
  <si>
    <t>{0d861228-f869-4d5f-87d5-17bf004ef9e8}</t>
  </si>
  <si>
    <t>SO2</t>
  </si>
  <si>
    <t>Stavební elektroinstalace a vytápění</t>
  </si>
  <si>
    <t>{21bacdc7-ec4f-4013-85e5-ac8ca08eec08}</t>
  </si>
  <si>
    <t>2) Ostatní náklady ze souhrnného listu</t>
  </si>
  <si>
    <t>Procent. zadání
[% nákladů rozpočtu]</t>
  </si>
  <si>
    <t>Zařazení nákladů</t>
  </si>
  <si>
    <t>Ostatní náklady</t>
  </si>
  <si>
    <t>stavební čast</t>
  </si>
  <si>
    <t>OSTATNENAKLADY</t>
  </si>
  <si>
    <t>Vyplň vlastní</t>
  </si>
  <si>
    <t>OSTATNENAKLADYVLASTNE</t>
  </si>
  <si>
    <t>Celkové náklady za stavbu 1) + 2)</t>
  </si>
  <si>
    <t>1) Krycí list rozpočtu</t>
  </si>
  <si>
    <t>2) Rekapitulace rozpočtu</t>
  </si>
  <si>
    <t>3) Rozpočet</t>
  </si>
  <si>
    <t>Zpět na list:</t>
  </si>
  <si>
    <t>Rekapitulace stavby</t>
  </si>
  <si>
    <t>KRYCÍ LIST ROZPOČTU</t>
  </si>
  <si>
    <t>Objekt:</t>
  </si>
  <si>
    <t>PS1 - Rozvodna 22kV</t>
  </si>
  <si>
    <t>Náklady z rozpočtu</t>
  </si>
  <si>
    <t>REKAPITULACE ROZPOČTU</t>
  </si>
  <si>
    <t>Kód - Popis</t>
  </si>
  <si>
    <t>Cena celkem [CZK]</t>
  </si>
  <si>
    <t>1) Náklady z rozpočtu</t>
  </si>
  <si>
    <t>-1</t>
  </si>
  <si>
    <t>M - Práce a dodávky M</t>
  </si>
  <si>
    <t xml:space="preserve">    21-M - Elektromontáže</t>
  </si>
  <si>
    <t xml:space="preserve">    58-M - Revize vyhrazených technických zařízení</t>
  </si>
  <si>
    <t>OST - Ostatní</t>
  </si>
  <si>
    <t xml:space="preserve">    O01 - Ostatní</t>
  </si>
  <si>
    <t xml:space="preserve">    R22 - Modulový skříňový vzduchem izolovaný rozváděč 22kV, 630A, 16k IAC, oblouková odolnost 16kA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</si>
  <si>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</si>
  <si>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</si>
  <si>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</si>
  <si>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</si>
  <si>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VRN9 - Ostatní náklady</t>
  </si>
  <si>
    <t>2) Ostatní náklady</t>
  </si>
  <si>
    <t>Zařízení staveniště</t>
  </si>
  <si>
    <t>VRN</t>
  </si>
  <si>
    <t>Projektové práce</t>
  </si>
  <si>
    <t>Územní vlivy</t>
  </si>
  <si>
    <t>Provozní vlivy</t>
  </si>
  <si>
    <t>Jiné VRN</t>
  </si>
  <si>
    <t>Kompletační činnost</t>
  </si>
  <si>
    <t>KOMPLETACNA</t>
  </si>
  <si>
    <t>ROZPOČET</t>
  </si>
  <si>
    <t>PČ</t>
  </si>
  <si>
    <t>Typ</t>
  </si>
  <si>
    <t>Popis</t>
  </si>
  <si>
    <t>MJ</t>
  </si>
  <si>
    <t>Množství</t>
  </si>
  <si>
    <t>J.cena [CZK]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</si>
  <si>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</si>
  <si>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</si>
  <si>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</si>
  <si>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</si>
  <si>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</si>
  <si>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</si>
  <si>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</si>
  <si>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3</t>
  </si>
  <si>
    <t>ROZPOCET</t>
  </si>
  <si>
    <t>K</t>
  </si>
  <si>
    <t>210100771</t>
  </si>
  <si>
    <t>Ukončení vodičů celoplastových koncovkou do 22 kV staniční KSJ průřezu žíly do 95 mm2</t>
  </si>
  <si>
    <t>kus</t>
  </si>
  <si>
    <t>64</t>
  </si>
  <si>
    <t>2126420266</t>
  </si>
  <si>
    <t>M</t>
  </si>
  <si>
    <t>354365830R</t>
  </si>
  <si>
    <t>koncovka kabelová vnitřní 22kV průřezu žíly do 95 mm2</t>
  </si>
  <si>
    <t>128</t>
  </si>
  <si>
    <t>862747414</t>
  </si>
  <si>
    <t>210100773</t>
  </si>
  <si>
    <t>Ukončení vodičů celoplastových koncovkou do 22 kV staniční KSJ průřezu žíly do 240 mm2</t>
  </si>
  <si>
    <t>-1945911836</t>
  </si>
  <si>
    <t>4</t>
  </si>
  <si>
    <t>354365840R</t>
  </si>
  <si>
    <t>koncovka kabelová vnitřní 22kV průřezu žíly do 240 mm2</t>
  </si>
  <si>
    <t>-571863724</t>
  </si>
  <si>
    <t>5</t>
  </si>
  <si>
    <t>210191012</t>
  </si>
  <si>
    <t>Montáž rozvaděčů - skříní elektrárenských</t>
  </si>
  <si>
    <t>120983825</t>
  </si>
  <si>
    <t>6</t>
  </si>
  <si>
    <t>357117401R</t>
  </si>
  <si>
    <t>univerzální skříň měření typ USM-1 E1/22 včetně oddělovacího optočlenu GOU6, galvanické oddělení</t>
  </si>
  <si>
    <t>-1429487356</t>
  </si>
  <si>
    <t>7</t>
  </si>
  <si>
    <t>210930151</t>
  </si>
  <si>
    <t>Montáž hliníkových kabelů AXEKCEY 22 kV 70-120 mm2 pevně uložených</t>
  </si>
  <si>
    <t>m</t>
  </si>
  <si>
    <t>-346099387</t>
  </si>
  <si>
    <t>8</t>
  </si>
  <si>
    <t>341160100</t>
  </si>
  <si>
    <t>kabel 22-AXEKVCEY 1x70</t>
  </si>
  <si>
    <t>476429481</t>
  </si>
  <si>
    <t>9</t>
  </si>
  <si>
    <t>210930152</t>
  </si>
  <si>
    <t>Montáž hliníkových kabelů AXEKCEY 22 kV 150-240 mm2 pevně uložených</t>
  </si>
  <si>
    <t>439635546</t>
  </si>
  <si>
    <t>10</t>
  </si>
  <si>
    <t>341160150</t>
  </si>
  <si>
    <t>kabel 22-AXEKVCEY 1x240</t>
  </si>
  <si>
    <t>-40648662</t>
  </si>
  <si>
    <t>11</t>
  </si>
  <si>
    <t>580106019</t>
  </si>
  <si>
    <t>Zkouška zvýšeným napětím</t>
  </si>
  <si>
    <t>měření</t>
  </si>
  <si>
    <t>-1995879369</t>
  </si>
  <si>
    <t>12</t>
  </si>
  <si>
    <t>DP1</t>
  </si>
  <si>
    <t>Skříň ovládání rozvodny 22 kV podle položky technicko-obchodní specifikace PS1</t>
  </si>
  <si>
    <t>kpl</t>
  </si>
  <si>
    <t>-1233072303</t>
  </si>
  <si>
    <t>13</t>
  </si>
  <si>
    <t>M019</t>
  </si>
  <si>
    <t>Konstrukce pro přichycení kabelů, kabelové lávky, žlab pro veškerou ovládací kabeláž, ochranné pomůcky a bezpečnostní tabulky jsou specifikovány v rámci PS2</t>
  </si>
  <si>
    <t>1904338071</t>
  </si>
  <si>
    <t>14</t>
  </si>
  <si>
    <t>M020</t>
  </si>
  <si>
    <t>Demontáž stávající technologie, část DP</t>
  </si>
  <si>
    <t>-1045943285</t>
  </si>
  <si>
    <t>M021</t>
  </si>
  <si>
    <t>Montáž vyspecifikované technologie</t>
  </si>
  <si>
    <t>202250117</t>
  </si>
  <si>
    <t>16</t>
  </si>
  <si>
    <t>M022</t>
  </si>
  <si>
    <t>Drobný montážní materiál</t>
  </si>
  <si>
    <t>660384137</t>
  </si>
  <si>
    <t>17</t>
  </si>
  <si>
    <t>M023</t>
  </si>
  <si>
    <t>Dodávka, montáž a zapojení ovládacích a signalizačních kabelů průřezu 10mm2 a menší</t>
  </si>
  <si>
    <t>115156796</t>
  </si>
  <si>
    <t>18</t>
  </si>
  <si>
    <t>R22.1</t>
  </si>
  <si>
    <t>Přívodní pole pro připojení kabelů 22kV</t>
  </si>
  <si>
    <t>ks</t>
  </si>
  <si>
    <t>-560920472</t>
  </si>
  <si>
    <t>19</t>
  </si>
  <si>
    <t>R22.2</t>
  </si>
  <si>
    <t>Pole spojky s pevně uchyceným vypínačem SF6, přepojovačem, elektronickou nadproudovou a zkratovou ochranou a MTP pro ochranu.</t>
  </si>
  <si>
    <t>872367415</t>
  </si>
  <si>
    <t>20</t>
  </si>
  <si>
    <t>R22.3</t>
  </si>
  <si>
    <t>Pole obchodního měření s MTN a MTP úředně cejchovanými dle připojovacích podmínek ČEZ, 2xMTP 30/5A, 10 VA; tp 0,5S; ve fázi L1 a L3, 1x MTP 75/5, 10VA; tp 1, FS10; ve fázi L2, 3x MTN 22/√3//0,1/√3//0,1/3kV; 10/10VA; tp 0,5/1P</t>
  </si>
  <si>
    <t>-573897075</t>
  </si>
  <si>
    <t>R22.4, R22.5</t>
  </si>
  <si>
    <t>Pole vývodu na trakční transformátor s pevným vypínačem SF6 s podpěťovou cívkou, přepojovačem, elektronickou nadproudovou a zkratovou ochranou s MTP</t>
  </si>
  <si>
    <t>-2128653285</t>
  </si>
  <si>
    <t>22</t>
  </si>
  <si>
    <t>R22.6</t>
  </si>
  <si>
    <t>Pole vývodu na transformátor vlastní spotřeby s odpínačem/přepojovačem a pojistkami</t>
  </si>
  <si>
    <t>1373189245</t>
  </si>
  <si>
    <t>23</t>
  </si>
  <si>
    <t>357000064R</t>
  </si>
  <si>
    <t>Odfuk pro vn rozváděč 22kV</t>
  </si>
  <si>
    <t>1288599425</t>
  </si>
  <si>
    <t>24</t>
  </si>
  <si>
    <t>013254000</t>
  </si>
  <si>
    <t>Dokumentace skutečného provedení stavby</t>
  </si>
  <si>
    <t>sada</t>
  </si>
  <si>
    <t>1024</t>
  </si>
  <si>
    <t>2112338918</t>
  </si>
  <si>
    <t>25</t>
  </si>
  <si>
    <t>032002000</t>
  </si>
  <si>
    <t>Vybavení staveniště</t>
  </si>
  <si>
    <t>-1581592419</t>
  </si>
  <si>
    <t>26</t>
  </si>
  <si>
    <t>034002000</t>
  </si>
  <si>
    <t>Zabezpečení staveniště</t>
  </si>
  <si>
    <t>508013876</t>
  </si>
  <si>
    <t>27</t>
  </si>
  <si>
    <t>043103001R</t>
  </si>
  <si>
    <t>Zkoušky bez rozlišení</t>
  </si>
  <si>
    <t>282902265</t>
  </si>
  <si>
    <t>28</t>
  </si>
  <si>
    <t>092103001</t>
  </si>
  <si>
    <t>Náklady na zkušební provoz</t>
  </si>
  <si>
    <t>hod</t>
  </si>
  <si>
    <t>-969086964</t>
  </si>
  <si>
    <t>29</t>
  </si>
  <si>
    <t>092104001R</t>
  </si>
  <si>
    <t>Průkaz způsobilosti</t>
  </si>
  <si>
    <t>-788419577</t>
  </si>
  <si>
    <t>VP - Vícepráce</t>
  </si>
  <si>
    <t>PN</t>
  </si>
  <si>
    <t>PS2 - Trakční technologie</t>
  </si>
  <si>
    <t>HSV - Práce a dodávky HSV</t>
  </si>
  <si>
    <t xml:space="preserve">    9 - Ostatní konstrukce a práce, bourání</t>
  </si>
  <si>
    <t>PSV - Práce a dodávky M</t>
  </si>
  <si>
    <t xml:space="preserve">    741 - Elektroinstalace - silnoproud</t>
  </si>
  <si>
    <t xml:space="preserve">    783 - Dokončovací práce - nátěry</t>
  </si>
  <si>
    <t xml:space="preserve">    22-M - Montáže technologických zařízení pro dopravní stavby</t>
  </si>
  <si>
    <t xml:space="preserve">    46-M - Zemní práce při extr.mont.pracích</t>
  </si>
  <si>
    <t>HZS - Hodinové zúčtovací sazby</t>
  </si>
  <si>
    <t xml:space="preserve">    RUVZ - Trakční rozváděč RUVZ, 750V DC skříňový v oceloplechovém provedení pro napájení vývodů</t>
  </si>
  <si>
    <t xml:space="preserve">    O02 - Ostatní</t>
  </si>
  <si>
    <t>971042141R</t>
  </si>
  <si>
    <t>Vybourání otvorů v betonových příčkách a zdech D do 60 mm tl do 300 mm  včetně zatěsnění</t>
  </si>
  <si>
    <t>1380346316</t>
  </si>
  <si>
    <t>741110002</t>
  </si>
  <si>
    <t>Montáž trubka plastová tuhá D přes 23 do 35 mm uložená pevně</t>
  </si>
  <si>
    <t>-980564039</t>
  </si>
  <si>
    <t>345710940</t>
  </si>
  <si>
    <t>trubka elektroinstalační tuhá z PVC L 3 m 1532</t>
  </si>
  <si>
    <t>704462517</t>
  </si>
  <si>
    <t>345719601R</t>
  </si>
  <si>
    <t>příchytka elektroinstalační pro trubku 5332</t>
  </si>
  <si>
    <t>1732289321</t>
  </si>
  <si>
    <t>345719602R</t>
  </si>
  <si>
    <t>koleno pro trubku 4132</t>
  </si>
  <si>
    <t>-1360172974</t>
  </si>
  <si>
    <t>741910415</t>
  </si>
  <si>
    <t>Montáž žlab kovový šířky do 500 mm bez víka</t>
  </si>
  <si>
    <t>575009597</t>
  </si>
  <si>
    <t>345754961R</t>
  </si>
  <si>
    <t>žlab kabelový pozinkovaný 2m/ks NKZN 100X400</t>
  </si>
  <si>
    <t>-245811038</t>
  </si>
  <si>
    <t>741910431R</t>
  </si>
  <si>
    <t>koleno 90° žlabu 400</t>
  </si>
  <si>
    <t>-1205461423</t>
  </si>
  <si>
    <t>345755221R</t>
  </si>
  <si>
    <t>koleno žlabu pozinkované NO 90X100X400</t>
  </si>
  <si>
    <t>-795710947</t>
  </si>
  <si>
    <t>741910432R</t>
  </si>
  <si>
    <t>koleno 90° žlabu 250</t>
  </si>
  <si>
    <t>73281310</t>
  </si>
  <si>
    <t>345755482R</t>
  </si>
  <si>
    <t>koncovka žlabu 400</t>
  </si>
  <si>
    <t>1930321099</t>
  </si>
  <si>
    <t>741910601R</t>
  </si>
  <si>
    <t>Montáž příchytka dřevěná nebo plastová do 2 otvorů</t>
  </si>
  <si>
    <t>1377176016</t>
  </si>
  <si>
    <t>354311711R</t>
  </si>
  <si>
    <t>Kabelová příchytka pro trakční kabely KP46/2 vč. vložky</t>
  </si>
  <si>
    <t>-1917356281</t>
  </si>
  <si>
    <t>741910101</t>
  </si>
  <si>
    <t>Montáž výložník typový nástěnný svařovaný se stojinou a 1 rameno</t>
  </si>
  <si>
    <t>862415269</t>
  </si>
  <si>
    <t>345755680</t>
  </si>
  <si>
    <t>profil nosný 15x30 NP 400</t>
  </si>
  <si>
    <t>506781314</t>
  </si>
  <si>
    <t>345755681R</t>
  </si>
  <si>
    <t>stojina pro žlab 400</t>
  </si>
  <si>
    <t>1281387164</t>
  </si>
  <si>
    <t>345755682R</t>
  </si>
  <si>
    <t>stropní držák stojiny</t>
  </si>
  <si>
    <t>404374876</t>
  </si>
  <si>
    <t>-171207237</t>
  </si>
  <si>
    <t>345755640</t>
  </si>
  <si>
    <t>profil nosný 15x30 NP 250</t>
  </si>
  <si>
    <t>-342669258</t>
  </si>
  <si>
    <t>345755683R</t>
  </si>
  <si>
    <t>stojina pro žlab 250</t>
  </si>
  <si>
    <t>-242128669</t>
  </si>
  <si>
    <t>345755684R</t>
  </si>
  <si>
    <t>-1543729586</t>
  </si>
  <si>
    <t>345755483R</t>
  </si>
  <si>
    <t>koncovka žlabu 250</t>
  </si>
  <si>
    <t>712965615</t>
  </si>
  <si>
    <t>741910414</t>
  </si>
  <si>
    <t>Montáž žlab kovový šířky do 250 mm bez víka</t>
  </si>
  <si>
    <t>-716625519</t>
  </si>
  <si>
    <t>345754940</t>
  </si>
  <si>
    <t>žlab kabelový pozinkovaný 2m/ks50X250</t>
  </si>
  <si>
    <t>-1905855252</t>
  </si>
  <si>
    <t>345755460</t>
  </si>
  <si>
    <t>spojka pro žlab pozinkovaná 50</t>
  </si>
  <si>
    <t>1834257714</t>
  </si>
  <si>
    <t>345755550</t>
  </si>
  <si>
    <t>díl redukční pozinkovaný 250/50</t>
  </si>
  <si>
    <t>-1185408332</t>
  </si>
  <si>
    <t>345755222R</t>
  </si>
  <si>
    <t>koleno žlabu pozinkované NO 90X100X250</t>
  </si>
  <si>
    <t>1941572514</t>
  </si>
  <si>
    <t>345755481R</t>
  </si>
  <si>
    <t>přepážka do žlabu</t>
  </si>
  <si>
    <t>482635057</t>
  </si>
  <si>
    <t>783903510</t>
  </si>
  <si>
    <t>Nátěry elektrických zařízení systémy jednosložkovými zemnicích pásků 1x krycí s proužky</t>
  </si>
  <si>
    <t>1615133089</t>
  </si>
  <si>
    <t>30</t>
  </si>
  <si>
    <t>246216865</t>
  </si>
  <si>
    <t>email syntetický univerzální INDUSTRIT zelený S 2013 (á 9 kg)</t>
  </si>
  <si>
    <t>kg</t>
  </si>
  <si>
    <t>32</t>
  </si>
  <si>
    <t>-1081259718</t>
  </si>
  <si>
    <t>31</t>
  </si>
  <si>
    <t>210020101</t>
  </si>
  <si>
    <t>Montáž výložníků typových nástěnných svařovaných se stojinou a 1 výložníkem</t>
  </si>
  <si>
    <t>-452361785</t>
  </si>
  <si>
    <t>345755701R</t>
  </si>
  <si>
    <t>stojina 800mm pozinkovaná</t>
  </si>
  <si>
    <t>1351483401</t>
  </si>
  <si>
    <t>33</t>
  </si>
  <si>
    <t>345755711R</t>
  </si>
  <si>
    <t>výložník 400mm pozinkovaný</t>
  </si>
  <si>
    <t>1905864855</t>
  </si>
  <si>
    <t>34</t>
  </si>
  <si>
    <t>345755721R</t>
  </si>
  <si>
    <t>konzola svislá</t>
  </si>
  <si>
    <t>-321337824</t>
  </si>
  <si>
    <t>35</t>
  </si>
  <si>
    <t>345755741R</t>
  </si>
  <si>
    <t>spojovací materiál</t>
  </si>
  <si>
    <t>1854356463</t>
  </si>
  <si>
    <t>36</t>
  </si>
  <si>
    <t>210020134</t>
  </si>
  <si>
    <t>Montáž roštů a lávek typových ostatních šířky do 400 mm</t>
  </si>
  <si>
    <t>-329466909</t>
  </si>
  <si>
    <t>37</t>
  </si>
  <si>
    <t>345751101R</t>
  </si>
  <si>
    <t>kabelový rošt šíře 400mm pozinkovaný</t>
  </si>
  <si>
    <t>2125014673</t>
  </si>
  <si>
    <t>38</t>
  </si>
  <si>
    <t>345751111R</t>
  </si>
  <si>
    <t>spojka kabelového roštu</t>
  </si>
  <si>
    <t>676316128</t>
  </si>
  <si>
    <t>39</t>
  </si>
  <si>
    <t>210020661</t>
  </si>
  <si>
    <t>Montáž se zhotovením konstrukce pro rozvodny z profilů válcovaných</t>
  </si>
  <si>
    <t>-40912752</t>
  </si>
  <si>
    <t>40</t>
  </si>
  <si>
    <t>154229230R</t>
  </si>
  <si>
    <t>profil ocel U ohýbaný  EN 10162  50x30x20 tl 5 mm</t>
  </si>
  <si>
    <t>t</t>
  </si>
  <si>
    <t>-1885735286</t>
  </si>
  <si>
    <t>41</t>
  </si>
  <si>
    <t>210021055</t>
  </si>
  <si>
    <t>Montáž příchytek kovových typ Sonap profil do 40 mm</t>
  </si>
  <si>
    <t>646875761</t>
  </si>
  <si>
    <t>42</t>
  </si>
  <si>
    <t>354325450</t>
  </si>
  <si>
    <t>příchytka kabelová SONAP 40 C   29-40</t>
  </si>
  <si>
    <t>-1301461574</t>
  </si>
  <si>
    <t>43</t>
  </si>
  <si>
    <t>210075261</t>
  </si>
  <si>
    <t>Montáž závěsů izolátorových jednoduchých</t>
  </si>
  <si>
    <t>-2143335783</t>
  </si>
  <si>
    <t>44</t>
  </si>
  <si>
    <t>343812501</t>
  </si>
  <si>
    <t>Izolátory chvění transformátoru</t>
  </si>
  <si>
    <t>1615017782</t>
  </si>
  <si>
    <t>45</t>
  </si>
  <si>
    <t>210100278</t>
  </si>
  <si>
    <t>Ukončení vodičů izolovaných smršťovací záklopkou nebo páskou bez letování průřezu žíly do 500 mm2</t>
  </si>
  <si>
    <t>-126524763</t>
  </si>
  <si>
    <t>46</t>
  </si>
  <si>
    <t>345672700</t>
  </si>
  <si>
    <t>oko kabelové Al 1 - 36 kV lisovací plná 500 x 12 ALU-F</t>
  </si>
  <si>
    <t>1652650726</t>
  </si>
  <si>
    <t>47</t>
  </si>
  <si>
    <t>210100294</t>
  </si>
  <si>
    <t>Ukončení vodičů izolovaných nastřelením kabelového oka s páskou průřezu žíly do 240 mm2</t>
  </si>
  <si>
    <t>-1660710187</t>
  </si>
  <si>
    <t>48</t>
  </si>
  <si>
    <t>354365440</t>
  </si>
  <si>
    <t>koncovka kabelová vnitřní 240 mm2 do 1 kV</t>
  </si>
  <si>
    <t>-141150377</t>
  </si>
  <si>
    <t>49</t>
  </si>
  <si>
    <t>210101257</t>
  </si>
  <si>
    <t>Propojení kabelů celoplastových spojkou do 1 kV venkovní litinovou SV 55 žíly do 1x500 mm2</t>
  </si>
  <si>
    <t>-2085706211</t>
  </si>
  <si>
    <t>50</t>
  </si>
  <si>
    <t>354361180</t>
  </si>
  <si>
    <t>spojka pro jednožilový kabel s plastovou izolací  400-630</t>
  </si>
  <si>
    <t>969501129</t>
  </si>
  <si>
    <t>51</t>
  </si>
  <si>
    <t>210150472</t>
  </si>
  <si>
    <t>Montáž relé nezávislých tepelných AB bez zapojení</t>
  </si>
  <si>
    <t>-1961944310</t>
  </si>
  <si>
    <t>52</t>
  </si>
  <si>
    <t>358352101</t>
  </si>
  <si>
    <t>vyhodnocovací teplotní relé</t>
  </si>
  <si>
    <t>806176403</t>
  </si>
  <si>
    <t>53</t>
  </si>
  <si>
    <t>210171158</t>
  </si>
  <si>
    <t>Montáž transformátorů 3fázových vn/nn vzduchových instalace přístrojů do 1600 kVA</t>
  </si>
  <si>
    <t>-1980604949</t>
  </si>
  <si>
    <t>54</t>
  </si>
  <si>
    <t>374221051</t>
  </si>
  <si>
    <t>třífázový suchý trakční transformátor 2x550kVA, 22/0,650kV, Yy0d1,zatížení tř. V, dle TOS PS2</t>
  </si>
  <si>
    <t>283128224</t>
  </si>
  <si>
    <t>55</t>
  </si>
  <si>
    <t>210220441R</t>
  </si>
  <si>
    <t>Montáž zkratovacího bodu</t>
  </si>
  <si>
    <t>645441311</t>
  </si>
  <si>
    <t>56</t>
  </si>
  <si>
    <t>354418661R</t>
  </si>
  <si>
    <t>kulový zkratovací bod, přímý, šikmý, vnitřní závit M10-M16</t>
  </si>
  <si>
    <t>-117984818</t>
  </si>
  <si>
    <t>57</t>
  </si>
  <si>
    <t>210810152</t>
  </si>
  <si>
    <t>Montáž měděných kabelů YY, CSOA, CY, CYA, CYY, 1 kV 1x240 mm2 uložených pevně</t>
  </si>
  <si>
    <t>-518441828</t>
  </si>
  <si>
    <t>58</t>
  </si>
  <si>
    <t>341112160R</t>
  </si>
  <si>
    <t>kabel silový jednožilový s Cu jádrem 1-CHBU 1 x 240 mm2</t>
  </si>
  <si>
    <t>1620090359</t>
  </si>
  <si>
    <t>59</t>
  </si>
  <si>
    <t>210910330</t>
  </si>
  <si>
    <t>Montáž hliníkových kabelů AYKCY 1x500 mm2 pevně uložených</t>
  </si>
  <si>
    <t>-542213269</t>
  </si>
  <si>
    <t>60</t>
  </si>
  <si>
    <t>341138001R</t>
  </si>
  <si>
    <t>kabel AYKCY 1x500/35</t>
  </si>
  <si>
    <t>2047012213</t>
  </si>
  <si>
    <t>61</t>
  </si>
  <si>
    <t>7594405105</t>
  </si>
  <si>
    <t>Montáž součástí snímačů polohy dveří</t>
  </si>
  <si>
    <t>1093911214</t>
  </si>
  <si>
    <t>62</t>
  </si>
  <si>
    <t>7491000351</t>
  </si>
  <si>
    <t>spínač do zárubní 230V,10A</t>
  </si>
  <si>
    <t>1938083205</t>
  </si>
  <si>
    <t>63</t>
  </si>
  <si>
    <t>345000101R</t>
  </si>
  <si>
    <t>drobný montážní materiál</t>
  </si>
  <si>
    <t>256</t>
  </si>
  <si>
    <t>-1373690249</t>
  </si>
  <si>
    <t>210140201</t>
  </si>
  <si>
    <t>Montáž a zapojení kompletů jednotlačítkových ovladačů</t>
  </si>
  <si>
    <t>-2055922016</t>
  </si>
  <si>
    <t>65</t>
  </si>
  <si>
    <t>345354001R</t>
  </si>
  <si>
    <t>tlačítkový ovladač, 2 kontakty, komplet</t>
  </si>
  <si>
    <t>781759478</t>
  </si>
  <si>
    <t>66</t>
  </si>
  <si>
    <t>220182041</t>
  </si>
  <si>
    <t>Položení optického kabelu do kabelového lože nebo do žlabu</t>
  </si>
  <si>
    <t>420496918</t>
  </si>
  <si>
    <t>67</t>
  </si>
  <si>
    <t>341219011R</t>
  </si>
  <si>
    <t>optický multimod 2 vlákna</t>
  </si>
  <si>
    <t>-1379811167</t>
  </si>
  <si>
    <t>68</t>
  </si>
  <si>
    <t>220182404</t>
  </si>
  <si>
    <t>Uložení koncového jednovláknového optického kabelu</t>
  </si>
  <si>
    <t>1925437883</t>
  </si>
  <si>
    <t>69</t>
  </si>
  <si>
    <t>405631911R</t>
  </si>
  <si>
    <t>konektor na kabel optický multimod</t>
  </si>
  <si>
    <t>528447930</t>
  </si>
  <si>
    <t>70</t>
  </si>
  <si>
    <t>460510281R</t>
  </si>
  <si>
    <t>Kanály neasfaltované z prefabrikovaných betonových žlabů</t>
  </si>
  <si>
    <t>-1246188665</t>
  </si>
  <si>
    <t>71</t>
  </si>
  <si>
    <t>592133900</t>
  </si>
  <si>
    <t>žlab kabelový TK 1, T 2N, TK 2 a T 2NK AZD 25-100 100x17x14 cm</t>
  </si>
  <si>
    <t>-1478895332</t>
  </si>
  <si>
    <t>72</t>
  </si>
  <si>
    <t>592134301R</t>
  </si>
  <si>
    <t>deska krycí kabelových žlabů KD1 50x23x6 cm</t>
  </si>
  <si>
    <t>-610359387</t>
  </si>
  <si>
    <t>73</t>
  </si>
  <si>
    <t>-1840463440</t>
  </si>
  <si>
    <t>74</t>
  </si>
  <si>
    <t>592133905R</t>
  </si>
  <si>
    <t>žlab kabelový TK Z1, 50x17x14 cm</t>
  </si>
  <si>
    <t>1365866853</t>
  </si>
  <si>
    <t>75</t>
  </si>
  <si>
    <t>-1135538423</t>
  </si>
  <si>
    <t>76</t>
  </si>
  <si>
    <t>HZS4132</t>
  </si>
  <si>
    <t>Hodinová zúčtovací sazba jeřábník specialista</t>
  </si>
  <si>
    <t>512</t>
  </si>
  <si>
    <t>-1926331789</t>
  </si>
  <si>
    <t>77</t>
  </si>
  <si>
    <t>HZS4212</t>
  </si>
  <si>
    <t>Hodinová zúčtovací sazba revizní technik specialista</t>
  </si>
  <si>
    <t>2020623450</t>
  </si>
  <si>
    <t>78</t>
  </si>
  <si>
    <t>GU1,2</t>
  </si>
  <si>
    <t>Diodový dvanáctipulsní usměrňovač skříňového provedení pro zástavbu do řady napáječových skříní včetně odpojitelného připojení k hlavním přípojnicím podle položky technicko-obchodní specifikace PS2</t>
  </si>
  <si>
    <t>1730220477</t>
  </si>
  <si>
    <t>79</t>
  </si>
  <si>
    <t>RUVZ.B1-8</t>
  </si>
  <si>
    <t>Kombinované vývodní pole trolejbusové ve výklopném provedení podle položky RUVZ.B1-8 technicko-obchodní specifikace PS2</t>
  </si>
  <si>
    <t>901604077</t>
  </si>
  <si>
    <t>80</t>
  </si>
  <si>
    <t>RUVZ.B9</t>
  </si>
  <si>
    <t>Náhradní pole propojení hlavní a pomocné přípojnice ve výklopném provedení podle položky  RUVZ.B9 technicko-obchodní specifikace PS2</t>
  </si>
  <si>
    <t>1187495553</t>
  </si>
  <si>
    <t>81</t>
  </si>
  <si>
    <t>PP1</t>
  </si>
  <si>
    <t>Pole přípojnic podle položky PP1 technicko-obchodní specifikace PS2</t>
  </si>
  <si>
    <t>1079506795</t>
  </si>
  <si>
    <t>82</t>
  </si>
  <si>
    <t>DX1</t>
  </si>
  <si>
    <t>Skříň ochran osazená napěťovou zemní ochranou a souvisejícími obvody podle položky technicko-obchodní specifikace PS2</t>
  </si>
  <si>
    <t>660703887</t>
  </si>
  <si>
    <t>83</t>
  </si>
  <si>
    <t>M007</t>
  </si>
  <si>
    <t>Programové vybavení řídicího systému měnírny podle položky technicko-obchodní specifikace PS2</t>
  </si>
  <si>
    <t>-546571783</t>
  </si>
  <si>
    <t>84</t>
  </si>
  <si>
    <t>M008</t>
  </si>
  <si>
    <t>Programové vybavení vizualizačního systému podle položky technicko-obchodní specifikace PS2</t>
  </si>
  <si>
    <t>309924831</t>
  </si>
  <si>
    <t>85</t>
  </si>
  <si>
    <t>M009</t>
  </si>
  <si>
    <t>Standardní výbava rozvoden podle položky technicko-obchodní specifikace PS2</t>
  </si>
  <si>
    <t>-206627266</t>
  </si>
  <si>
    <t>86</t>
  </si>
  <si>
    <t>M011</t>
  </si>
  <si>
    <t>Drobný montážní materiál a montáž vyspecifikované technologie</t>
  </si>
  <si>
    <t>-1919863125</t>
  </si>
  <si>
    <t>87</t>
  </si>
  <si>
    <t>Demontáž stávající technologie</t>
  </si>
  <si>
    <t>-2021966632</t>
  </si>
  <si>
    <t>88</t>
  </si>
  <si>
    <t>M030</t>
  </si>
  <si>
    <t>Montáž teploměru, 0-60° C</t>
  </si>
  <si>
    <t>-296289795</t>
  </si>
  <si>
    <t>89</t>
  </si>
  <si>
    <t>M031</t>
  </si>
  <si>
    <t>teploměr, 0-60°C, analogový výstup 0-10V/4-20mA</t>
  </si>
  <si>
    <t>478961098</t>
  </si>
  <si>
    <t>90</t>
  </si>
  <si>
    <t>M027</t>
  </si>
  <si>
    <t>Zabezpečení pracoviště pro přepojení na mobilní měnírnu</t>
  </si>
  <si>
    <t>-937065176</t>
  </si>
  <si>
    <t>91</t>
  </si>
  <si>
    <t>M012</t>
  </si>
  <si>
    <t>Dodávka a montáž kabeláže průřezů 10 mm2 a menší</t>
  </si>
  <si>
    <t>-1369059837</t>
  </si>
  <si>
    <t>92</t>
  </si>
  <si>
    <t>M014</t>
  </si>
  <si>
    <t>Montáž technologie PS2</t>
  </si>
  <si>
    <t>-1998481465</t>
  </si>
  <si>
    <t>93</t>
  </si>
  <si>
    <t>M032</t>
  </si>
  <si>
    <t>Příjímač DCF</t>
  </si>
  <si>
    <t>-1814636797</t>
  </si>
  <si>
    <t>94</t>
  </si>
  <si>
    <t>M013</t>
  </si>
  <si>
    <t>Dodavatelská dokumentace vyspecifikované technologie včetně dokumentace skutečného stavu</t>
  </si>
  <si>
    <t>2119840053</t>
  </si>
  <si>
    <t>95</t>
  </si>
  <si>
    <t>-615885463</t>
  </si>
  <si>
    <t>96</t>
  </si>
  <si>
    <t>702474419</t>
  </si>
  <si>
    <t>97</t>
  </si>
  <si>
    <t>043103000</t>
  </si>
  <si>
    <t>375335657</t>
  </si>
  <si>
    <t>98</t>
  </si>
  <si>
    <t>043203001R</t>
  </si>
  <si>
    <t>Měření EMC</t>
  </si>
  <si>
    <t>97433311</t>
  </si>
  <si>
    <t>99</t>
  </si>
  <si>
    <t>091003113R</t>
  </si>
  <si>
    <t>Dielektrický koberec</t>
  </si>
  <si>
    <t>204694276</t>
  </si>
  <si>
    <t>100</t>
  </si>
  <si>
    <t>091003112R</t>
  </si>
  <si>
    <t xml:space="preserve">Hasicí přístoj sněhový (přednostně) nebo práškový </t>
  </si>
  <si>
    <t>-654126047</t>
  </si>
  <si>
    <t>101</t>
  </si>
  <si>
    <t>-810089369</t>
  </si>
  <si>
    <t>102</t>
  </si>
  <si>
    <t>-815300182</t>
  </si>
  <si>
    <t>PS3 - Vlastní spotřeba</t>
  </si>
  <si>
    <t>21-M - Elektromontáže</t>
  </si>
  <si>
    <t>210100152</t>
  </si>
  <si>
    <t>Ukončení kabelů smršťovací záklopkou nebo páskou se zapojením bez letování žíly do 4x35 mm2</t>
  </si>
  <si>
    <t>985856517</t>
  </si>
  <si>
    <t>345670450</t>
  </si>
  <si>
    <t>oko kabelové Cu lisovací lehčené 35 x 8 KU-L</t>
  </si>
  <si>
    <t>-823473089</t>
  </si>
  <si>
    <t>210171151</t>
  </si>
  <si>
    <t>Montáž transformátorů 3fázových vn/nn vzduchových instalace přístrojů do 75 kVA</t>
  </si>
  <si>
    <t>1545430267</t>
  </si>
  <si>
    <t>T10</t>
  </si>
  <si>
    <t>suchý distribuční transformátor, 22/0,4 kV, 50 kVA, dle TOS PS3</t>
  </si>
  <si>
    <t>743550114</t>
  </si>
  <si>
    <t>-1033528236</t>
  </si>
  <si>
    <t>357116510</t>
  </si>
  <si>
    <t>rozvaděč elektroměrový plastový 1x jednosazbový</t>
  </si>
  <si>
    <t>331356635</t>
  </si>
  <si>
    <t>210191510</t>
  </si>
  <si>
    <t>Montáž skříní pojistkových plastových SP</t>
  </si>
  <si>
    <t>-266658247</t>
  </si>
  <si>
    <t>357117241R</t>
  </si>
  <si>
    <t>skříň přípojková plastová</t>
  </si>
  <si>
    <t>-1910244871</t>
  </si>
  <si>
    <t>358892060</t>
  </si>
  <si>
    <t>chránič proudový 4pólový 25/4/030 typ AC</t>
  </si>
  <si>
    <t>1818198818</t>
  </si>
  <si>
    <t>210810110R</t>
  </si>
  <si>
    <t>Montáž měděných kabelů CYKY, NYM, NYY, YSLY 1 kV 4x35mm2 uložených pevně</t>
  </si>
  <si>
    <t>1836102553</t>
  </si>
  <si>
    <t>341116200</t>
  </si>
  <si>
    <t>kabel silový s Cu jádrem 1-CYKY 4x35 mm2</t>
  </si>
  <si>
    <t>1556561904</t>
  </si>
  <si>
    <t>2041044503</t>
  </si>
  <si>
    <t>1716591924</t>
  </si>
  <si>
    <t>RVS1</t>
  </si>
  <si>
    <t>Rozváděč střídavé vlastní spotřeby 400V AC podle položky technicko-obchodní specifikace PS3</t>
  </si>
  <si>
    <t>-1709581967</t>
  </si>
  <si>
    <t>RU1</t>
  </si>
  <si>
    <t>Rozváděč stejnosměrné vlastní spotřeby 24V DC podle položky technicko-obchodní specifikace PS3</t>
  </si>
  <si>
    <t>1275391147</t>
  </si>
  <si>
    <t>RT20</t>
  </si>
  <si>
    <t>Rozváděč záložního přívodu 400V podle položky technicko-obchodní specifikace PS3</t>
  </si>
  <si>
    <t>314893454</t>
  </si>
  <si>
    <t>M015</t>
  </si>
  <si>
    <t>-72720197</t>
  </si>
  <si>
    <t>M016</t>
  </si>
  <si>
    <t>Dodávka a montáž ostatní kabeláže průřezů 10 mm2 a menší</t>
  </si>
  <si>
    <t>1662956298</t>
  </si>
  <si>
    <t>Demontáž stávající technologie vlastní spotřeby</t>
  </si>
  <si>
    <t>1252622264</t>
  </si>
  <si>
    <t>M018</t>
  </si>
  <si>
    <t>Montáž technologie PS3</t>
  </si>
  <si>
    <t>-300868629</t>
  </si>
  <si>
    <t>330453415</t>
  </si>
  <si>
    <t>-220509550</t>
  </si>
  <si>
    <t>81560604</t>
  </si>
  <si>
    <t>-300714033</t>
  </si>
  <si>
    <t>718009926</t>
  </si>
  <si>
    <t>-1658490444</t>
  </si>
  <si>
    <t>PS4 - Zařízení pro detekci požáru</t>
  </si>
  <si>
    <t>542.080</t>
  </si>
  <si>
    <t>Kompaktní ústředna pro montáž na stěnu, 1 kruhové vedení, max. 125 adres. Obsahuje desku procesoru, základní desku, zdroj (24VDC/2,5A), zobrazovací a ovládací panel s 16 řádkovým grafickým displejem a 16 dvojicemi LED (červená, žlutá) pro signalizaci stav</t>
  </si>
  <si>
    <t>1712309102</t>
  </si>
  <si>
    <t>516.830.051</t>
  </si>
  <si>
    <t>Adresovatelný interaktivní multisenzor, kombinace optického a tepelného senzoru, dálkové servisní funkce pomocí IR komunikace s programovacím přístrojem 8</t>
  </si>
  <si>
    <t>-1560476733</t>
  </si>
  <si>
    <t>516.830.053</t>
  </si>
  <si>
    <t>Adresovatelný interaktivní tepelný senzor, dálkové servisní funkce pomocí IR komunikace s programovacím přístrojem</t>
  </si>
  <si>
    <t>2082694900</t>
  </si>
  <si>
    <t>517.050.041</t>
  </si>
  <si>
    <t>Zásuvka pro senzory.</t>
  </si>
  <si>
    <t>-377042607</t>
  </si>
  <si>
    <t>552.032</t>
  </si>
  <si>
    <t>Adresovatelný tlačítkový hlásič požáru vnitřní s izolátorem, červený, 135x135x32mm.</t>
  </si>
  <si>
    <t>-1166727541</t>
  </si>
  <si>
    <t>514.800.607</t>
  </si>
  <si>
    <t>Adresovatelný tlačítkový hlásič požáru venkovní bez izolátoru pro montáž na omítku, červený, 98x93x73mm, IP67.</t>
  </si>
  <si>
    <t>401471548</t>
  </si>
  <si>
    <t>516.800.915</t>
  </si>
  <si>
    <t>Slouží pro označení senzoru (zásuvky senzoru) HW adresou, prevence proti záměně senzorů. Příslušné samolepky s čísly adres se dodávají v 8 barvách - pro snazší identifikaci kruhového vedení 1 až 8. Balení 100ks (cena za 100ks).</t>
  </si>
  <si>
    <t>935368612</t>
  </si>
  <si>
    <t>516.800.931</t>
  </si>
  <si>
    <t>Samolepky s čísly adres 1 až 250 na bílém pozadí (kruhové vedení A).</t>
  </si>
  <si>
    <t>644606483</t>
  </si>
  <si>
    <t>PS-12120</t>
  </si>
  <si>
    <t>Akumulátor  (12V/12Ah)</t>
  </si>
  <si>
    <t>-559798231</t>
  </si>
  <si>
    <t>576.501.220</t>
  </si>
  <si>
    <t>Pro montáž na omítku, 24V, 105dB, červená, nízká patice.</t>
  </si>
  <si>
    <t>-615003242</t>
  </si>
  <si>
    <t>570.836</t>
  </si>
  <si>
    <t>Vysoká patice pro sirény nebo zábleskové majáky, pro montáž na omítku, červená IP65.</t>
  </si>
  <si>
    <t>2110785333</t>
  </si>
  <si>
    <t>M026</t>
  </si>
  <si>
    <t>Zkušební plyn pro kouřové hlásiče - pro zařízení zkušební</t>
  </si>
  <si>
    <t>-1684195417</t>
  </si>
  <si>
    <t>222330195R00</t>
  </si>
  <si>
    <t>Montáž ústředny na připravené úchytné body</t>
  </si>
  <si>
    <t>-1744669140</t>
  </si>
  <si>
    <t>222330196R00</t>
  </si>
  <si>
    <t>Programování ústředny, uvedení do provozu</t>
  </si>
  <si>
    <t>h</t>
  </si>
  <si>
    <t>954573038</t>
  </si>
  <si>
    <t>222330192R00.1</t>
  </si>
  <si>
    <t>Měření smyčky</t>
  </si>
  <si>
    <t>1129228126</t>
  </si>
  <si>
    <t>222330136R00</t>
  </si>
  <si>
    <t>Zakončovací člen linky sirén</t>
  </si>
  <si>
    <t>1219571062</t>
  </si>
  <si>
    <t>222330202R00</t>
  </si>
  <si>
    <t>Koordinační funkční zkoušky systému EPS</t>
  </si>
  <si>
    <t>877830944</t>
  </si>
  <si>
    <t>222330111R00</t>
  </si>
  <si>
    <t>Zásuvka aut. Hlásiče na omítku, na úchytné body</t>
  </si>
  <si>
    <t>-630308317</t>
  </si>
  <si>
    <t>222330141R00</t>
  </si>
  <si>
    <t>Analogový stropní bodový hlásič na patici</t>
  </si>
  <si>
    <t>783882879</t>
  </si>
  <si>
    <t>222330137R00</t>
  </si>
  <si>
    <t>Držák štítků se štítkem</t>
  </si>
  <si>
    <t>1280363645</t>
  </si>
  <si>
    <t>222330138R00</t>
  </si>
  <si>
    <t>Označení hlásiče štítkem</t>
  </si>
  <si>
    <t>1004428567</t>
  </si>
  <si>
    <t>222330101R00</t>
  </si>
  <si>
    <t>Tlačítkový hlásič na omítku na úchytné body</t>
  </si>
  <si>
    <t>1528748861</t>
  </si>
  <si>
    <t>222330164R00</t>
  </si>
  <si>
    <t>Poplachová siréna na úchytné body</t>
  </si>
  <si>
    <t>903906572</t>
  </si>
  <si>
    <t>Mat.6</t>
  </si>
  <si>
    <t>J-Y(St)Y 1x2x0,8</t>
  </si>
  <si>
    <t>1464887136</t>
  </si>
  <si>
    <t>Mat.7</t>
  </si>
  <si>
    <t>JXFE-V 1x2x0,8 FE180/P30-60-R/h B2cas1d0</t>
  </si>
  <si>
    <t>-1745003803</t>
  </si>
  <si>
    <t>Mat.8</t>
  </si>
  <si>
    <t>JXFE-V 2x2x0,8 FE180/P30-60-R/h B2cas1d0</t>
  </si>
  <si>
    <t>1439566010</t>
  </si>
  <si>
    <t>220281304R00</t>
  </si>
  <si>
    <t>Kabel uložený v trubkách. Odvinutí kabelu z bubnu, natáhnutí, ořezání, zaizolování, zatažení do trubek, označení vodičů</t>
  </si>
  <si>
    <t>681055311</t>
  </si>
  <si>
    <t>Mat.9</t>
  </si>
  <si>
    <t>Trubka pevná pr.25 320N šedá HF</t>
  </si>
  <si>
    <t>-458772464</t>
  </si>
  <si>
    <t>Mat.10</t>
  </si>
  <si>
    <t>Příchytka Omega pro ocelové trubky ? 25 mm, žárově zinkovaná.</t>
  </si>
  <si>
    <t>-1362269482</t>
  </si>
  <si>
    <t>Mat.11</t>
  </si>
  <si>
    <t>Šroub SB 6.3x35 ZNCR do betonu</t>
  </si>
  <si>
    <t>-1278592755</t>
  </si>
  <si>
    <t>222260573R00</t>
  </si>
  <si>
    <t>Trubka plasto. Tuhá 25 na příchytkách včetně příchytek</t>
  </si>
  <si>
    <t>447296901</t>
  </si>
  <si>
    <t>220261621R00.1</t>
  </si>
  <si>
    <t>Vrtání otvoru pro šroub 6mm do betonu (vrtání, čisštění)</t>
  </si>
  <si>
    <t>1310602937</t>
  </si>
  <si>
    <t>Mat.12</t>
  </si>
  <si>
    <t>Trubka pevná pr.25 320N šedá</t>
  </si>
  <si>
    <t>258895343</t>
  </si>
  <si>
    <t>Mat.13</t>
  </si>
  <si>
    <t>Příchytka pro trubky EN ? 25 mm, tmavě šedá.</t>
  </si>
  <si>
    <t>1268794019</t>
  </si>
  <si>
    <t>-392926851</t>
  </si>
  <si>
    <t>-97536435</t>
  </si>
  <si>
    <t>1831161971</t>
  </si>
  <si>
    <t>Mat.3</t>
  </si>
  <si>
    <t>Hmoždinka +vrut HN6x35</t>
  </si>
  <si>
    <t>1072139381</t>
  </si>
  <si>
    <t>Mat.4</t>
  </si>
  <si>
    <t>Hmoždinka HM10</t>
  </si>
  <si>
    <t>4794375</t>
  </si>
  <si>
    <t>Mat.5</t>
  </si>
  <si>
    <t>Vrut</t>
  </si>
  <si>
    <t>188571924</t>
  </si>
  <si>
    <t>220261621R00.2</t>
  </si>
  <si>
    <t>Osazení hmoždinky 6mm v cihlové zdi (vrtání čisštění zatlačení hmoždinky)</t>
  </si>
  <si>
    <t>1471000188</t>
  </si>
  <si>
    <t>220261623R00.1</t>
  </si>
  <si>
    <t>Osazení hmoždinky 10mm v cihlové zdi (vrtání čisštění zatlačení hmoždinky)</t>
  </si>
  <si>
    <t>1357594510</t>
  </si>
  <si>
    <t>hodinová sazba</t>
  </si>
  <si>
    <t>Demontáž prvků EPS, odpojení ústředny.</t>
  </si>
  <si>
    <t>734413256</t>
  </si>
  <si>
    <t>220270009R00</t>
  </si>
  <si>
    <t>Demontáž kabelu (dvojlinky, trojlinky) ze zdi.</t>
  </si>
  <si>
    <t>840845649</t>
  </si>
  <si>
    <t>460680023RT1</t>
  </si>
  <si>
    <t>Průraz zdivem v cihlové stěně zdi do tloušky 45cm do pr.6cm</t>
  </si>
  <si>
    <t>-1984334559</t>
  </si>
  <si>
    <t>460680022R00</t>
  </si>
  <si>
    <t>Průraz zdivem v cihlové stěně zdi do tloušky 30cm do pr.6cm</t>
  </si>
  <si>
    <t>-542154</t>
  </si>
  <si>
    <t>460680021RT2</t>
  </si>
  <si>
    <t>Průraz zdivem v cihlové stěně zdi do tloušky 15cm do pr.6cm</t>
  </si>
  <si>
    <t>1092711573</t>
  </si>
  <si>
    <t>210020911R00</t>
  </si>
  <si>
    <t>Ucpávka protipožární, průchod stropem tl.20 cm</t>
  </si>
  <si>
    <t>m2</t>
  </si>
  <si>
    <t>-2002567147</t>
  </si>
  <si>
    <t>210020922R00</t>
  </si>
  <si>
    <t>Ucpávka protipožární, průchod stěnou tl.30 cm</t>
  </si>
  <si>
    <t>1759848404</t>
  </si>
  <si>
    <t>Likvidace starého ionizačního hlásiče</t>
  </si>
  <si>
    <t>2125661554</t>
  </si>
  <si>
    <t>M028</t>
  </si>
  <si>
    <t>Odvoz hlásičů dle podmínek přepravy</t>
  </si>
  <si>
    <t>kč</t>
  </si>
  <si>
    <t>1110003448</t>
  </si>
  <si>
    <t>M003</t>
  </si>
  <si>
    <t>Drobný el.instalační materiál</t>
  </si>
  <si>
    <t>-1286704213</t>
  </si>
  <si>
    <t>M029</t>
  </si>
  <si>
    <t>Dopravné</t>
  </si>
  <si>
    <t>km</t>
  </si>
  <si>
    <t>214813718</t>
  </si>
  <si>
    <t>Dokumentace skutečného stavu (3 paré) jen v rozsahu měněné části</t>
  </si>
  <si>
    <t>-1572303553</t>
  </si>
  <si>
    <t>Výchozí revize EPH</t>
  </si>
  <si>
    <t>-800144563</t>
  </si>
  <si>
    <t>PS5 - Slaboproudé rozvody</t>
  </si>
  <si>
    <t xml:space="preserve">    1. - Prvky PZTS</t>
  </si>
  <si>
    <t xml:space="preserve">    2. - Kabely</t>
  </si>
  <si>
    <t xml:space="preserve">    3. - Kabelové trasy</t>
  </si>
  <si>
    <t xml:space="preserve">    4. - Úchytné body pro prvky PZTS</t>
  </si>
  <si>
    <t xml:space="preserve">    5. - Ostatní</t>
  </si>
  <si>
    <t>M001</t>
  </si>
  <si>
    <t>Duální (PIR+MW) detektor pohybu, pokrytí 13 x 10m, menší rozměry, digitální zpracování signálu a digitální kompenzace teploty</t>
  </si>
  <si>
    <t>817542799</t>
  </si>
  <si>
    <t>220271509R00</t>
  </si>
  <si>
    <t>Odpojení vodiče ze svorkovnice</t>
  </si>
  <si>
    <t>1072278126</t>
  </si>
  <si>
    <t>220270239R00</t>
  </si>
  <si>
    <t>Vytažení kabelů z trubek, lišt</t>
  </si>
  <si>
    <t>-1969276884</t>
  </si>
  <si>
    <t>M002</t>
  </si>
  <si>
    <t>Demontáž prvků PZS a kabelových tras</t>
  </si>
  <si>
    <t>2074540071</t>
  </si>
  <si>
    <t>222325002R00</t>
  </si>
  <si>
    <t>Duální detektor na předem připravené body</t>
  </si>
  <si>
    <t>-1713780417</t>
  </si>
  <si>
    <t>222325003R00</t>
  </si>
  <si>
    <t>Držák detektoru na předem připravené úchytné body</t>
  </si>
  <si>
    <t>1486583594</t>
  </si>
  <si>
    <t>222325008R00</t>
  </si>
  <si>
    <t>Tísňový spínač na předem připravené body</t>
  </si>
  <si>
    <t>1431264713</t>
  </si>
  <si>
    <t>222325101R00</t>
  </si>
  <si>
    <t>Koncentrátor PZS na předem připravené body</t>
  </si>
  <si>
    <t>135223732</t>
  </si>
  <si>
    <t>222325201R00</t>
  </si>
  <si>
    <t>Klávesnice na předem připravené body</t>
  </si>
  <si>
    <t>-114051068</t>
  </si>
  <si>
    <t>222325266R00</t>
  </si>
  <si>
    <t>Siréna s majákem na budovu na úchytné body</t>
  </si>
  <si>
    <t>1285288294</t>
  </si>
  <si>
    <t>222325292R00</t>
  </si>
  <si>
    <t>1608213052</t>
  </si>
  <si>
    <t>222325302R00</t>
  </si>
  <si>
    <t>1873431841</t>
  </si>
  <si>
    <t>222325401R00</t>
  </si>
  <si>
    <t>Komunikátor do skříně PZS</t>
  </si>
  <si>
    <t>965064787</t>
  </si>
  <si>
    <t>Mat</t>
  </si>
  <si>
    <t>Kabel 4x0,22+2x0,5</t>
  </si>
  <si>
    <t>-4371568</t>
  </si>
  <si>
    <t>220280222R00</t>
  </si>
  <si>
    <t>Kabel 2-20 žil uložený v trubkách/lištách. Odvinutí kabelu z bubnu, natáhnutí, ořezání, zaizolování, zatažení do trubek/lišt, označení vodičů</t>
  </si>
  <si>
    <t>1080464400</t>
  </si>
  <si>
    <t>Mat.1</t>
  </si>
  <si>
    <t>Lišta hranatá 20x20, bílá, 2 m, karton, samolepící páska. Klasický tvar. Určena pro montáž na stěnu, nebo na strop. Dvojitý zámek víka zvyšuje tuhost lišty a zajišťuje pevnější fixaci víka.</t>
  </si>
  <si>
    <t>-641822741</t>
  </si>
  <si>
    <t>Mat.2</t>
  </si>
  <si>
    <t>Lišta hranatá 40x20, bílá, 3 m, folie. Klasický tvar. Určena pro montáž na stěnu, nebo na strop. Dvojitý zámek víka zvyšuje tuhost lišty a zajišťuje pevnější fixaci víka.</t>
  </si>
  <si>
    <t>2125842641</t>
  </si>
  <si>
    <t>222260603R00</t>
  </si>
  <si>
    <t>Lišta vkládací 20x20, na úchytné body zavíčkování</t>
  </si>
  <si>
    <t>-246090910</t>
  </si>
  <si>
    <t>222260605R00</t>
  </si>
  <si>
    <t>Lišta vkládací 40x20, na úchytné body zavíčkování</t>
  </si>
  <si>
    <t>1442674351</t>
  </si>
  <si>
    <t>2101581774</t>
  </si>
  <si>
    <t>191698051</t>
  </si>
  <si>
    <t>1582140781</t>
  </si>
  <si>
    <t>220261621R00</t>
  </si>
  <si>
    <t>Osazení hmoždinky 6mm v cihlové zdi (vrtání čištění zatlačení hmoždinky)</t>
  </si>
  <si>
    <t>1005004734</t>
  </si>
  <si>
    <t>220261623R00</t>
  </si>
  <si>
    <t>Osazení hmoždinky 10mm v cihlové zdi (vrtání čištění zatlačení hmoždinky)</t>
  </si>
  <si>
    <t>-850984237</t>
  </si>
  <si>
    <t>1870224350</t>
  </si>
  <si>
    <t>-95662703</t>
  </si>
  <si>
    <t>-607738688</t>
  </si>
  <si>
    <t>295026373</t>
  </si>
  <si>
    <t>2107929592</t>
  </si>
  <si>
    <t>1945765682</t>
  </si>
  <si>
    <t>M004</t>
  </si>
  <si>
    <t>-1853373013</t>
  </si>
  <si>
    <t>M005</t>
  </si>
  <si>
    <t>-195966856</t>
  </si>
  <si>
    <t>M006</t>
  </si>
  <si>
    <t>Výchozí revize PZTS</t>
  </si>
  <si>
    <t>-1920069518</t>
  </si>
  <si>
    <t>PS6 - Uzemnění a hromosvod</t>
  </si>
  <si>
    <t>Část:</t>
  </si>
  <si>
    <t>1 - Uzemnění</t>
  </si>
  <si>
    <t xml:space="preserve">    6 - Úpravy povrchů, podlahy a osazování výplní</t>
  </si>
  <si>
    <t xml:space="preserve">    997 - Přesun sutě</t>
  </si>
  <si>
    <t>PSV - Práce a dodávky PSV</t>
  </si>
  <si>
    <t>632621101R</t>
  </si>
  <si>
    <t>Oprava osfaltového povrchu</t>
  </si>
  <si>
    <t>-950844504</t>
  </si>
  <si>
    <t>965042141</t>
  </si>
  <si>
    <t>Bourání podkladů pod dlažby nebo mazanin betonových nebo z litého asfaltu tl do 100 mm pl přes 4 m2</t>
  </si>
  <si>
    <t>m3</t>
  </si>
  <si>
    <t>2129328852</t>
  </si>
  <si>
    <t>1620867285</t>
  </si>
  <si>
    <t>997013511</t>
  </si>
  <si>
    <t>Odvoz suti a vybouraných hmot z meziskládky na skládku do 1 km s naložením a se složením</t>
  </si>
  <si>
    <t>-1219364601</t>
  </si>
  <si>
    <t>-1987781211</t>
  </si>
  <si>
    <t>246216860</t>
  </si>
  <si>
    <t>email syntetický univerzální INDUSTRIT 6700 žlutý S 2013 (á 9 kg)</t>
  </si>
  <si>
    <t>-2105988287</t>
  </si>
  <si>
    <t>-772841427</t>
  </si>
  <si>
    <t>783903550</t>
  </si>
  <si>
    <t>Nátěry elektrických zařízení systémy jednosložkovými zemnicích pásků 2x krycí v zemi</t>
  </si>
  <si>
    <t>1469826833</t>
  </si>
  <si>
    <t>246172220</t>
  </si>
  <si>
    <t>barva asfaltovo-bitumenová Rokotec 500  bal. 6 kg.</t>
  </si>
  <si>
    <t>2070880460</t>
  </si>
  <si>
    <t>210010255</t>
  </si>
  <si>
    <t>Montáž hadic ochranných pryžových a plastových D do 80 mm uložených volně</t>
  </si>
  <si>
    <t>130185281</t>
  </si>
  <si>
    <t>345713510</t>
  </si>
  <si>
    <t>trubka elektroinstalační ohebná DN50</t>
  </si>
  <si>
    <t>-338096710</t>
  </si>
  <si>
    <t>210021063</t>
  </si>
  <si>
    <t>Osazení výstražné fólie z PVC</t>
  </si>
  <si>
    <t>1355399754</t>
  </si>
  <si>
    <t>693113090</t>
  </si>
  <si>
    <t>EXTRUNET - výstražná fólie z polyethylenu šíře 22 cm s potiskem</t>
  </si>
  <si>
    <t>-1041445926</t>
  </si>
  <si>
    <t>210031001R</t>
  </si>
  <si>
    <t>Montáž izolátoru pro Al pasy</t>
  </si>
  <si>
    <t>539180047</t>
  </si>
  <si>
    <t>354335001R</t>
  </si>
  <si>
    <t>izolátoru pro Al pasy</t>
  </si>
  <si>
    <t>550730234</t>
  </si>
  <si>
    <t>210070303</t>
  </si>
  <si>
    <t>Montáž vodičů Al holých vedení spojovací z tyčí do 40x10 mm</t>
  </si>
  <si>
    <t>-1862031859</t>
  </si>
  <si>
    <t>194136401R</t>
  </si>
  <si>
    <t>tyč plochá Al  40x10 mm</t>
  </si>
  <si>
    <t>847871373</t>
  </si>
  <si>
    <t>210100002</t>
  </si>
  <si>
    <t>Ukončení vodičů v rozváděči nebo na přístroji včetně zapojení průřezu žíly do 6 mm2</t>
  </si>
  <si>
    <t>-2103178375</t>
  </si>
  <si>
    <t>210220001</t>
  </si>
  <si>
    <t>Montáž uzemňovacího vedení vodičů FeZn pomocí svorek na povrchu páskou do 120 mm2</t>
  </si>
  <si>
    <t>-793633757</t>
  </si>
  <si>
    <t>354420620</t>
  </si>
  <si>
    <t>pás zemnící 30 x 4 mm FeZn</t>
  </si>
  <si>
    <t>-230936323</t>
  </si>
  <si>
    <t>354416600</t>
  </si>
  <si>
    <t>podpěra vedení PV44 FeZn na konstrukce pro zemní pásek 30x4</t>
  </si>
  <si>
    <t>821792656</t>
  </si>
  <si>
    <t>210220002</t>
  </si>
  <si>
    <t>Montáž uzemňovacích vedení vodičů FeZn pomocí svorek na povrchu drátem nebo lanem do 10 mm</t>
  </si>
  <si>
    <t>1501662436</t>
  </si>
  <si>
    <t>354410730</t>
  </si>
  <si>
    <t>drát průměr 10 mm FeZn</t>
  </si>
  <si>
    <t>1071138167</t>
  </si>
  <si>
    <t>210220021</t>
  </si>
  <si>
    <t>Montáž uzemňovacího vedení vodičů FeZn pomocí svorek v zemi páskou do 120 mm2 v průmyslové výstavbě</t>
  </si>
  <si>
    <t>-419814798</t>
  </si>
  <si>
    <t>-1937535832</t>
  </si>
  <si>
    <t>210220301</t>
  </si>
  <si>
    <t>Montáž svorek hromosvodných typu SS, SR 03 se 2 šrouby</t>
  </si>
  <si>
    <t>1727558715</t>
  </si>
  <si>
    <t>354419960</t>
  </si>
  <si>
    <t>svorka odbočovací a spojovací SR 3a pro spojování kruhových a páskových vodičů    FeZn</t>
  </si>
  <si>
    <t>942588486</t>
  </si>
  <si>
    <t>-1588252725</t>
  </si>
  <si>
    <t>354418850</t>
  </si>
  <si>
    <t>svorka spojovací SS pro lano D8-10 mm</t>
  </si>
  <si>
    <t>-1194337733</t>
  </si>
  <si>
    <t>210220302</t>
  </si>
  <si>
    <t>Montáž svorek hromosvodných typu ST, SJ, SK, SZ, SR 01, 02 se 3 a více šrouby</t>
  </si>
  <si>
    <t>1311449185</t>
  </si>
  <si>
    <t>354419860</t>
  </si>
  <si>
    <t>svorka odbočovací a spojovací SR 2a pro pásek 30x4 mm    FeZn</t>
  </si>
  <si>
    <t>2035362051</t>
  </si>
  <si>
    <t>1449930891</t>
  </si>
  <si>
    <t>354419250</t>
  </si>
  <si>
    <t>svorka zkušební SZ pro lano D6-12 mm   FeZn</t>
  </si>
  <si>
    <t>-400764523</t>
  </si>
  <si>
    <t>-702177405</t>
  </si>
  <si>
    <t>354418650</t>
  </si>
  <si>
    <t>svorka k tyči zemnící SJ02 D28 mm</t>
  </si>
  <si>
    <t>1644783075</t>
  </si>
  <si>
    <t>-1989921522</t>
  </si>
  <si>
    <t>354419251X</t>
  </si>
  <si>
    <t>svorka  pro spojení zemniče s kabelem od zemní ochrany</t>
  </si>
  <si>
    <t>-863783273</t>
  </si>
  <si>
    <t>1962312347</t>
  </si>
  <si>
    <t>354419990</t>
  </si>
  <si>
    <t>svorka na potrubí ST 03  1"      - 34mm   FeZn</t>
  </si>
  <si>
    <t>495135440</t>
  </si>
  <si>
    <t>601008356</t>
  </si>
  <si>
    <t>354418950</t>
  </si>
  <si>
    <t>svorka připojovací SP1 k připojení kovových částí</t>
  </si>
  <si>
    <t>2025610155</t>
  </si>
  <si>
    <t>210220361</t>
  </si>
  <si>
    <t>Montáž tyčí zemnicích délky do 2 m</t>
  </si>
  <si>
    <t>1505971659</t>
  </si>
  <si>
    <t>354420900</t>
  </si>
  <si>
    <t>tyč zemnící ZT 2,0  2m, FeZn</t>
  </si>
  <si>
    <t>862397816</t>
  </si>
  <si>
    <t>210800510</t>
  </si>
  <si>
    <t>Montáž měděných vodičů CY, HO5V, HO7V, NYY, YY 25 mm2 uložených v trubkách nebo lištách</t>
  </si>
  <si>
    <t>1118741712</t>
  </si>
  <si>
    <t>341421601X</t>
  </si>
  <si>
    <t>vodič silový s Cu jádrem 1-NYY 25 mm2</t>
  </si>
  <si>
    <t>-682307432</t>
  </si>
  <si>
    <t>210800527</t>
  </si>
  <si>
    <t>Montáž měděných vodičů CY, HO5V, HO7V, NYY, YY 6 mm2 uložených volně</t>
  </si>
  <si>
    <t>1164960738</t>
  </si>
  <si>
    <t>341408260</t>
  </si>
  <si>
    <t>vodič silový s Cu jádrem CY H07 V-U 6 mm2</t>
  </si>
  <si>
    <t>-1977853738</t>
  </si>
  <si>
    <t>460010025</t>
  </si>
  <si>
    <t>Vytyčení trasy inženýrských sítí v zastavěném prostoru</t>
  </si>
  <si>
    <t>603877123</t>
  </si>
  <si>
    <t>460150064</t>
  </si>
  <si>
    <t>Hloubení kabelových zapažených i nezapažených rýh ručně š 40 cm, hl 80 cm, v hornině tř 4</t>
  </si>
  <si>
    <t>-65264899</t>
  </si>
  <si>
    <t>460560064</t>
  </si>
  <si>
    <t>Zásyp rýh ručně šířky 40 cm, hloubky 80 cm, z horniny třídy 4</t>
  </si>
  <si>
    <t>-746819609</t>
  </si>
  <si>
    <t>460620002</t>
  </si>
  <si>
    <t>Položení drnu včetně zalití vodou na rovině</t>
  </si>
  <si>
    <t>618414720</t>
  </si>
  <si>
    <t>460620007</t>
  </si>
  <si>
    <t>Zatravnění včetně zalití vodou na rovině</t>
  </si>
  <si>
    <t>275893991</t>
  </si>
  <si>
    <t>592241620</t>
  </si>
  <si>
    <t>skruž betonová s ocelová se stupadly +PE povlakem TBH-Q 1000/1000/120 SP 100x100x12 cm</t>
  </si>
  <si>
    <t>-1884325363</t>
  </si>
  <si>
    <t>592243150</t>
  </si>
  <si>
    <t>deska betonová zákrytová TZK-Q.1 100-63/17 100/62,5 x 16,5 cm</t>
  </si>
  <si>
    <t>169909301</t>
  </si>
  <si>
    <t>-1171490510</t>
  </si>
  <si>
    <t>1086165123</t>
  </si>
  <si>
    <t>Demontáž stávající technologie uzemnění</t>
  </si>
  <si>
    <t>-2119393411</t>
  </si>
  <si>
    <t>012303000R</t>
  </si>
  <si>
    <t>Geodetické práce po výstavbě - zaměření</t>
  </si>
  <si>
    <t>1550718709</t>
  </si>
  <si>
    <t>449666292</t>
  </si>
  <si>
    <t>1073828668</t>
  </si>
  <si>
    <t>-465528372</t>
  </si>
  <si>
    <t>043002000</t>
  </si>
  <si>
    <t>Zkoušky a ostatní měření</t>
  </si>
  <si>
    <t>-1106175477</t>
  </si>
  <si>
    <t>1281479870</t>
  </si>
  <si>
    <t>2 - Hromosvod</t>
  </si>
  <si>
    <t>-2121450904</t>
  </si>
  <si>
    <t>1180465831</t>
  </si>
  <si>
    <t>210220101R</t>
  </si>
  <si>
    <t>Montáž hromosvodného vedení svodových vodičů s podpěrami průměru do 10 mm</t>
  </si>
  <si>
    <t>-67241312</t>
  </si>
  <si>
    <t>354410730R</t>
  </si>
  <si>
    <t>drát průměr 10 mm AlMgSi</t>
  </si>
  <si>
    <t>1423636189</t>
  </si>
  <si>
    <t>354415400</t>
  </si>
  <si>
    <t>podpěra vedení PV21 na ploché střechy</t>
  </si>
  <si>
    <t>-1593874331</t>
  </si>
  <si>
    <t>354415200</t>
  </si>
  <si>
    <t>podpěra vedení PV17p FeZn pro vlnitý eternit 260 mm</t>
  </si>
  <si>
    <t>1068627689</t>
  </si>
  <si>
    <t>354413800</t>
  </si>
  <si>
    <t>podložka FeZn pro podpěru vedení PD PV17</t>
  </si>
  <si>
    <t>173922808</t>
  </si>
  <si>
    <t>210220231</t>
  </si>
  <si>
    <t>Montáž tyčí jímacích délky do 3 m na stojan</t>
  </si>
  <si>
    <t>-1183586229</t>
  </si>
  <si>
    <t>354418600</t>
  </si>
  <si>
    <t>svorka SJ 1 k jímací tyči-4 šrouby</t>
  </si>
  <si>
    <t>1300470646</t>
  </si>
  <si>
    <t>354410650R</t>
  </si>
  <si>
    <t>tyč jímací s rovným koncem JR 1,5 1500 mm AlMgSi</t>
  </si>
  <si>
    <t>973224414</t>
  </si>
  <si>
    <t>355605154</t>
  </si>
  <si>
    <t>354419050</t>
  </si>
  <si>
    <t>svorka připojovací SOc k připojení okapových žlabů</t>
  </si>
  <si>
    <t>67876525</t>
  </si>
  <si>
    <t>svorka odbočovací a spojovací SR 3c pro spojování kruhových a páskových vodičů    FeZn</t>
  </si>
  <si>
    <t>1387913419</t>
  </si>
  <si>
    <t>807820236</t>
  </si>
  <si>
    <t>825279477</t>
  </si>
  <si>
    <t>-862390800</t>
  </si>
  <si>
    <t>1003494654</t>
  </si>
  <si>
    <t>210220372</t>
  </si>
  <si>
    <t>Montáž ochranných prvků - úhelníků nebo trubek do zdiva</t>
  </si>
  <si>
    <t>-635814813</t>
  </si>
  <si>
    <t>354418300</t>
  </si>
  <si>
    <t>úhelník ochranný OU 1.7 na ochranu svodu 1,7 m</t>
  </si>
  <si>
    <t>137497812</t>
  </si>
  <si>
    <t>354418360</t>
  </si>
  <si>
    <t>držák ochranného úhelníku do zdiva DOU FeZn</t>
  </si>
  <si>
    <t>-956799179</t>
  </si>
  <si>
    <t>210220373</t>
  </si>
  <si>
    <t>Montáž ochranných prvků - úhelníků nebo trubek do průřezové plochy dřeva</t>
  </si>
  <si>
    <t>399316244</t>
  </si>
  <si>
    <t>354418320</t>
  </si>
  <si>
    <t>trubka ochranná OT 1.7 na ochranu svodu 1,7 m FeZn</t>
  </si>
  <si>
    <t>118803201</t>
  </si>
  <si>
    <t>210220401</t>
  </si>
  <si>
    <t>Montáž vedení hromosvodné - štítků k označení svodů</t>
  </si>
  <si>
    <t>-1907330331</t>
  </si>
  <si>
    <t>354421100</t>
  </si>
  <si>
    <t>štítek plastový č. 31 -  čísla svodů</t>
  </si>
  <si>
    <t>-211000502</t>
  </si>
  <si>
    <t>-378704928</t>
  </si>
  <si>
    <t>174420603</t>
  </si>
  <si>
    <t>1168976263</t>
  </si>
  <si>
    <t>-958928406</t>
  </si>
  <si>
    <t>10080067</t>
  </si>
  <si>
    <t>947140752</t>
  </si>
  <si>
    <t>-2059045297</t>
  </si>
  <si>
    <t>-509540883</t>
  </si>
  <si>
    <t>-328644741</t>
  </si>
  <si>
    <t>1193505214</t>
  </si>
  <si>
    <t>-130535023</t>
  </si>
  <si>
    <t>-36727921</t>
  </si>
  <si>
    <t>325628714</t>
  </si>
  <si>
    <t>PS7 - Dálkové ovládání</t>
  </si>
  <si>
    <t xml:space="preserve">    01 - Výbava dálkového ovládání instalovaná ve skříni DX1:</t>
  </si>
  <si>
    <t xml:space="preserve">    02 - Ostatní</t>
  </si>
  <si>
    <t>-434812240</t>
  </si>
  <si>
    <t>M051</t>
  </si>
  <si>
    <t>PLC Tecomat, TC401, TXN06131</t>
  </si>
  <si>
    <t>-1231425716</t>
  </si>
  <si>
    <t>M052</t>
  </si>
  <si>
    <t>piggyback  MR-02, 5XK06891</t>
  </si>
  <si>
    <t>1758443454</t>
  </si>
  <si>
    <t>M053</t>
  </si>
  <si>
    <t>kabel TXK64651,06, 1,5m</t>
  </si>
  <si>
    <t>2063174723</t>
  </si>
  <si>
    <t>M054</t>
  </si>
  <si>
    <t>kabel DLG1.08, 0,5m</t>
  </si>
  <si>
    <t>1187688510</t>
  </si>
  <si>
    <t>M055</t>
  </si>
  <si>
    <t>asynchronní modem MD-12C</t>
  </si>
  <si>
    <t>-629950686</t>
  </si>
  <si>
    <t>M056</t>
  </si>
  <si>
    <t>měnič TCL024-124DC</t>
  </si>
  <si>
    <t>2133885653</t>
  </si>
  <si>
    <t>M057</t>
  </si>
  <si>
    <t>komunikační karta  C168</t>
  </si>
  <si>
    <t>1601753345</t>
  </si>
  <si>
    <t>M058</t>
  </si>
  <si>
    <t>připojovací panel OPT-8B</t>
  </si>
  <si>
    <t>1696113009</t>
  </si>
  <si>
    <t>M059</t>
  </si>
  <si>
    <t>kabel SYKFY 5x2</t>
  </si>
  <si>
    <t>-1065794551</t>
  </si>
  <si>
    <t>M060</t>
  </si>
  <si>
    <t>program Tecomat</t>
  </si>
  <si>
    <t>-426321452</t>
  </si>
  <si>
    <t>M061</t>
  </si>
  <si>
    <t>program pro komunikaci serveru</t>
  </si>
  <si>
    <t>1316922588</t>
  </si>
  <si>
    <t>M062</t>
  </si>
  <si>
    <t>program sledování vazeb trakční sítě a plánu tratě</t>
  </si>
  <si>
    <t>1341584057</t>
  </si>
  <si>
    <t>M063</t>
  </si>
  <si>
    <t>program MR Bolevec pro řídicí pracoviště (tři stanoviště)</t>
  </si>
  <si>
    <t>1483236061</t>
  </si>
  <si>
    <t>M064</t>
  </si>
  <si>
    <t>připojení a oživení komunikace MR Hydro – MR Letná</t>
  </si>
  <si>
    <t>1993144669</t>
  </si>
  <si>
    <t>M065</t>
  </si>
  <si>
    <t>připojení TC401 na řídicí počítač měnírny, funkční zkoušky, ověření konverze</t>
  </si>
  <si>
    <t>1822946485</t>
  </si>
  <si>
    <t>M066</t>
  </si>
  <si>
    <t>zkoušky ovládání technologie prostřednictvím TC401 z místa</t>
  </si>
  <si>
    <t>-894840663</t>
  </si>
  <si>
    <t>M067</t>
  </si>
  <si>
    <t>instalace komunikačních karet do serverů EDT, instalace software serverů</t>
  </si>
  <si>
    <t>-1075238092</t>
  </si>
  <si>
    <t>M068</t>
  </si>
  <si>
    <t>instalace software pracovišť</t>
  </si>
  <si>
    <t>786147760</t>
  </si>
  <si>
    <t>M069</t>
  </si>
  <si>
    <t>oživení aktualizovaného software EDT a tabla, zkoušky provázanosti</t>
  </si>
  <si>
    <t>1690488901</t>
  </si>
  <si>
    <t>M070</t>
  </si>
  <si>
    <t>zkoušky komunikace mezi měnírnou a dispečinkem, komplexní zkoušky</t>
  </si>
  <si>
    <t>1781954370</t>
  </si>
  <si>
    <t>M071</t>
  </si>
  <si>
    <t>úpravy po ukončení fází výstavby</t>
  </si>
  <si>
    <t>-1320965737</t>
  </si>
  <si>
    <t>M072</t>
  </si>
  <si>
    <t>návod pro obsluhu (6 výtisků)</t>
  </si>
  <si>
    <t>-801153255</t>
  </si>
  <si>
    <t>M073</t>
  </si>
  <si>
    <t>proškolení obsluh</t>
  </si>
  <si>
    <t>-639459523</t>
  </si>
  <si>
    <t>-2107042238</t>
  </si>
  <si>
    <t>1412840532</t>
  </si>
  <si>
    <t>-2092455670</t>
  </si>
  <si>
    <t>-643961142</t>
  </si>
  <si>
    <t>1089859516</t>
  </si>
  <si>
    <t>PS8 - Připojení mobilní měnírny</t>
  </si>
  <si>
    <t>HZS3132</t>
  </si>
  <si>
    <t>Hodinová zúčtovací sazba elektromontér VN a VVN odborný</t>
  </si>
  <si>
    <t>-1664511334</t>
  </si>
  <si>
    <t>-1523607064</t>
  </si>
  <si>
    <t>M046</t>
  </si>
  <si>
    <t>Pronájem mobilní měnírny s rozváděčem 22kV, trakčním transformátorem min 1100kVA 22/0,52kV, usměrňovačem 750V, 1600A, 5 vývody 750V, 2600A, vlastní spotřebou a dálkovým ovládáním.</t>
  </si>
  <si>
    <t>117416949</t>
  </si>
  <si>
    <t>M047</t>
  </si>
  <si>
    <t>Dodávka a montáž trakční, ovládací a signalizační kabeláže</t>
  </si>
  <si>
    <t>-1699389403</t>
  </si>
  <si>
    <t>M049</t>
  </si>
  <si>
    <t>Přepojení na mobilní měnírnu a zpět na novou technologii.</t>
  </si>
  <si>
    <t>-712720266</t>
  </si>
  <si>
    <t>M050</t>
  </si>
  <si>
    <t>Připojení na uzemňovací soustavu a k oddálenému zemniči</t>
  </si>
  <si>
    <t>210198277</t>
  </si>
  <si>
    <t>Dálkové ovládání mobilní měnírny</t>
  </si>
  <si>
    <t>-1606421629</t>
  </si>
  <si>
    <t>286969231</t>
  </si>
  <si>
    <t>-1803284817</t>
  </si>
  <si>
    <t>1082996332</t>
  </si>
  <si>
    <t>-1055689242</t>
  </si>
  <si>
    <t>1005463500</t>
  </si>
  <si>
    <t>SO1 - Stavební úpravy</t>
  </si>
  <si>
    <t>1 - Stávající zděná měnírna</t>
  </si>
  <si>
    <t xml:space="preserve">    1 - Zemní práce</t>
  </si>
  <si>
    <t xml:space="preserve">    3 - Svislé a kompletní konstrukce</t>
  </si>
  <si>
    <t xml:space="preserve">    4 - Vodorovné konstrukce</t>
  </si>
  <si>
    <t xml:space="preserve">      61 - Úprava povrchů vnitřních</t>
  </si>
  <si>
    <t xml:space="preserve">      62 - Úprava povrchů vnějších</t>
  </si>
  <si>
    <t xml:space="preserve">      64 - Osazování výplní otvorů</t>
  </si>
  <si>
    <t xml:space="preserve">      94 - Lešení a stavební výtahy</t>
  </si>
  <si>
    <t xml:space="preserve">      95 - Různé dokončovací konstrukce a práce pozemních staveb</t>
  </si>
  <si>
    <t xml:space="preserve">      96 - Bourání konstrukcí</t>
  </si>
  <si>
    <t xml:space="preserve">      97 - Prorážení otvorů a ostatní bourací práce</t>
  </si>
  <si>
    <t xml:space="preserve">      98 - Demolice a sanace</t>
  </si>
  <si>
    <t xml:space="preserve">      99 - Přesun hmot</t>
  </si>
  <si>
    <t xml:space="preserve">        997 - Přesun sutě</t>
  </si>
  <si>
    <t xml:space="preserve">        998 - Přesun hmot</t>
  </si>
  <si>
    <t xml:space="preserve">    727 - Požární ochrana</t>
  </si>
  <si>
    <t xml:space="preserve">    766 - Konstrukce truhlářské</t>
  </si>
  <si>
    <t xml:space="preserve">    767 - Konstrukce zámečnické</t>
  </si>
  <si>
    <t xml:space="preserve">    776 - Podlahy povlakové</t>
  </si>
  <si>
    <t xml:space="preserve">    784 - Dokončovací práce - malby a tapety</t>
  </si>
  <si>
    <t>132212101</t>
  </si>
  <si>
    <t>Hloubení rýh š do 600 mm ručním nebo pneum nářadím v soudržných horninách tř. 3</t>
  </si>
  <si>
    <t>-1411461907</t>
  </si>
  <si>
    <t>132212109</t>
  </si>
  <si>
    <t>Příplatek za lepivost u hloubení rýh š do 600 mm ručním nebo pneum nářadím v hornině tř. 3</t>
  </si>
  <si>
    <t>-265176883</t>
  </si>
  <si>
    <t>151101101</t>
  </si>
  <si>
    <t>Zřízení příložného pažení a rozepření stěn rýh hl do 2 m</t>
  </si>
  <si>
    <t>-1421972076</t>
  </si>
  <si>
    <t>151101111</t>
  </si>
  <si>
    <t>Odstranění příložného pažení a rozepření stěn rýh hl do 2 m</t>
  </si>
  <si>
    <t>-1012609015</t>
  </si>
  <si>
    <t>174101101</t>
  </si>
  <si>
    <t>Zásyp jam, šachet rýh nebo kolem objektů sypaninou se zhutněním</t>
  </si>
  <si>
    <t>2082503447</t>
  </si>
  <si>
    <t>181951101</t>
  </si>
  <si>
    <t>Úprava pláně v hornině tř. 1 až 4 bez zhutnění</t>
  </si>
  <si>
    <t>-53100620</t>
  </si>
  <si>
    <t>311238147</t>
  </si>
  <si>
    <t>Zdivo nosné vnitřní z cihel broušených tl 240 mm pevnosti P 10 lepených PUR pěnou</t>
  </si>
  <si>
    <t>-578105051</t>
  </si>
  <si>
    <t>311238248</t>
  </si>
  <si>
    <t>Zdivo nosné vnější z cihel broušených tl 440 mm pevnosti P 10 lepených PUR pěnou</t>
  </si>
  <si>
    <t>-453766294</t>
  </si>
  <si>
    <t>317168131</t>
  </si>
  <si>
    <t>Překlad keramický vysoký v 23,8 cm dl 125 cm</t>
  </si>
  <si>
    <t>-1172149839</t>
  </si>
  <si>
    <t>317998110</t>
  </si>
  <si>
    <t>Tepelná izolace mezi překlady v 24 cm z polystyrénu tl do 30 mm</t>
  </si>
  <si>
    <t>845634585</t>
  </si>
  <si>
    <t>411321515</t>
  </si>
  <si>
    <t>Stropy deskové ze ŽB tř. C 20/25</t>
  </si>
  <si>
    <t>-628247461</t>
  </si>
  <si>
    <t>411351101</t>
  </si>
  <si>
    <t>Zřízení bednění stropů deskových</t>
  </si>
  <si>
    <t>1900695901</t>
  </si>
  <si>
    <t>411351102</t>
  </si>
  <si>
    <t>Odstranění bednění stropů deskových</t>
  </si>
  <si>
    <t>-2081060856</t>
  </si>
  <si>
    <t>411354171</t>
  </si>
  <si>
    <t>Zřízení podpěrné konstrukce stropů v do 4 m pro zatížení do 5 kPa</t>
  </si>
  <si>
    <t>-2046234119</t>
  </si>
  <si>
    <t>411354172</t>
  </si>
  <si>
    <t>Odstranění podpěrné konstrukce stropů v do 4 m pro zatížení do 5 kPa</t>
  </si>
  <si>
    <t>167387622</t>
  </si>
  <si>
    <t>411362021</t>
  </si>
  <si>
    <t>Výztuž stropů svařovanými sítěmi Kari</t>
  </si>
  <si>
    <t>-1491198928</t>
  </si>
  <si>
    <t>611325422</t>
  </si>
  <si>
    <t>Oprava vnitřní vápenocementové štukové omítky stropů v rozsahu plochy do 30%</t>
  </si>
  <si>
    <t>-1768805041</t>
  </si>
  <si>
    <t>612142002</t>
  </si>
  <si>
    <t>Potažení vnitřních stěn sklovláknitým pletivem</t>
  </si>
  <si>
    <t>-1643522950</t>
  </si>
  <si>
    <t>612325422</t>
  </si>
  <si>
    <t>Oprava vnitřní vápenocementové štukové omítky stěn v rozsahu plochy do 30%</t>
  </si>
  <si>
    <t>-1343252070</t>
  </si>
  <si>
    <t>612478111R</t>
  </si>
  <si>
    <t>Vnitřní omítka stěn ze suchých směsí nanášená ručně jednovrstvá tl. 10 mm</t>
  </si>
  <si>
    <t>1747454722</t>
  </si>
  <si>
    <t>622321141</t>
  </si>
  <si>
    <t>Vápenocementová omítka štuková dvouvrstvá vnějších stěn nanášená ručně</t>
  </si>
  <si>
    <t>-1799728361</t>
  </si>
  <si>
    <t>642942611</t>
  </si>
  <si>
    <t>Osazování zárubní nebo rámů dveřních kovových do 2,5 m2 na montážní pěnu</t>
  </si>
  <si>
    <t>-1089102250</t>
  </si>
  <si>
    <t>553315220</t>
  </si>
  <si>
    <t>zárubeň ocelová pro sádrokarton S 100 800 L/P</t>
  </si>
  <si>
    <t>-1440168411</t>
  </si>
  <si>
    <t>642945111</t>
  </si>
  <si>
    <t>Osazování protipožárních nebo protiplynových zárubní dveří jednokřídlových do 2,5 m2</t>
  </si>
  <si>
    <t>722347204</t>
  </si>
  <si>
    <t>553311300</t>
  </si>
  <si>
    <t>zárubeň ocelová 800/1970 mm L/P</t>
  </si>
  <si>
    <t>-1729317399</t>
  </si>
  <si>
    <t>553311R</t>
  </si>
  <si>
    <t xml:space="preserve">příplatek za požární odolnost 1kř ocelové zárubně </t>
  </si>
  <si>
    <t>777286804</t>
  </si>
  <si>
    <t>949101112</t>
  </si>
  <si>
    <t>Lešení pomocné pro objekty pozemních staveb s lešeňovou podlahou v do 3,5 m zatížení do 150 kg/m2</t>
  </si>
  <si>
    <t>606058288</t>
  </si>
  <si>
    <t>952901221</t>
  </si>
  <si>
    <t>Vyčištění budov průmyslových objektů při jakékoliv výšce podlaží</t>
  </si>
  <si>
    <t>-1106360834</t>
  </si>
  <si>
    <t>953941220</t>
  </si>
  <si>
    <t>Osazování kovových poklopů s rámy pl přes 1 m2</t>
  </si>
  <si>
    <t>532378144</t>
  </si>
  <si>
    <t>953942421</t>
  </si>
  <si>
    <t>Osazování ocelových rámů do 1000x1000 mm bez jejich dodání</t>
  </si>
  <si>
    <t>-1924552357</t>
  </si>
  <si>
    <t>953961113</t>
  </si>
  <si>
    <t>Kotvy chemickým tmelem M 12 hl 110 mm do betonu, ŽB nebo kamene s vyvrtáním otvoru</t>
  </si>
  <si>
    <t>388759338</t>
  </si>
  <si>
    <t>968072455</t>
  </si>
  <si>
    <t>Vybourání kovových dveřních zárubní pl do 2 m2</t>
  </si>
  <si>
    <t>122484949</t>
  </si>
  <si>
    <t>968072559</t>
  </si>
  <si>
    <t>Vybourání kovových vrat pl přes 5 m2</t>
  </si>
  <si>
    <t>129850834</t>
  </si>
  <si>
    <t>977151114</t>
  </si>
  <si>
    <t>Jádrové vrty diamantovými korunkami do D 60 mm do stavebních materiálů</t>
  </si>
  <si>
    <t>-1494732252</t>
  </si>
  <si>
    <t>977151118</t>
  </si>
  <si>
    <t>Jádrové vrty diamantovými korunkami do D 100 mm do stavebních materiálů</t>
  </si>
  <si>
    <t>390341646</t>
  </si>
  <si>
    <t>977312111</t>
  </si>
  <si>
    <t>Řezání stávajících betonových mazanin vyztužených hl do 50 mm</t>
  </si>
  <si>
    <t>1510641801</t>
  </si>
  <si>
    <t>978011141</t>
  </si>
  <si>
    <t>Otlučení vnitřní vápenné nebo vápenocementové omítky stropů v rozsahu do 30 %</t>
  </si>
  <si>
    <t>-957232254</t>
  </si>
  <si>
    <t>978013141</t>
  </si>
  <si>
    <t>Otlučení vnitřní vápenné nebo vápenocementové omítky stěn v rozsahu do 30 %</t>
  </si>
  <si>
    <t>-1522801746</t>
  </si>
  <si>
    <t>985331211</t>
  </si>
  <si>
    <t>Dodatečné vlepování betonářské výztuže D 8 mm do chemické malty včetně vyvrtání otvoru</t>
  </si>
  <si>
    <t>-1668061879</t>
  </si>
  <si>
    <t>130210110</t>
  </si>
  <si>
    <t>tyč ocelová žebírková, výztuž do betonu, zn.oceli BSt 500S, v tyčích, D 8 mm</t>
  </si>
  <si>
    <t>1514190434</t>
  </si>
  <si>
    <t>985331911</t>
  </si>
  <si>
    <t>Příplatek k dodatečnému vlepování betonářské výztuže za práci ve stísněném prostoru</t>
  </si>
  <si>
    <t>-634509317</t>
  </si>
  <si>
    <t>997013151</t>
  </si>
  <si>
    <t>Vnitrostaveništní doprava suti a vybouraných hmot pro budovy v do 6 m s omezením mechanizace</t>
  </si>
  <si>
    <t>1141400081</t>
  </si>
  <si>
    <t>997013501</t>
  </si>
  <si>
    <t>Odvoz suti a vybouraných hmot na skládku nebo meziskládku do 1 km se složením</t>
  </si>
  <si>
    <t>-353291031</t>
  </si>
  <si>
    <t>997013509</t>
  </si>
  <si>
    <t>Příplatek k odvozu suti a vybouraných hmot na skládku ZKD 1 km přes 1 km</t>
  </si>
  <si>
    <t>1839628436</t>
  </si>
  <si>
    <t>997013831</t>
  </si>
  <si>
    <t>Poplatek za uložení stavebního směsného odpadu na skládce (skládkovné)</t>
  </si>
  <si>
    <t>-253864646</t>
  </si>
  <si>
    <t>998017001</t>
  </si>
  <si>
    <t>Přesun hmot s omezením mechanizace pro budovy v do 6 m</t>
  </si>
  <si>
    <t>-2135120200</t>
  </si>
  <si>
    <t>7271114R</t>
  </si>
  <si>
    <t>Protipožární ucpávky v 1.PP</t>
  </si>
  <si>
    <t>2066112553</t>
  </si>
  <si>
    <t>7411100R</t>
  </si>
  <si>
    <t>Zatěsnění prostupů pro kabely proti vniknutí vody 30x průměr 100. (1x finál, 1x bez kabelu po připojení mobilní měnírny)</t>
  </si>
  <si>
    <t>-500907568</t>
  </si>
  <si>
    <t>766660001</t>
  </si>
  <si>
    <t>Montáž dveřních křídel otvíravých 1křídlových š do 0,8 m do ocelové zárubně</t>
  </si>
  <si>
    <t>1286278819</t>
  </si>
  <si>
    <t>611601860</t>
  </si>
  <si>
    <t>dveře dřevěné vnitřní hladké plné 1křídlové bílé 80x197cm</t>
  </si>
  <si>
    <t>1697449177</t>
  </si>
  <si>
    <t>766660021</t>
  </si>
  <si>
    <t>Montáž dveřních křídel otvíravých 1křídlových š do 0,8 m požárních do ocelové zárubně</t>
  </si>
  <si>
    <t>1675113040</t>
  </si>
  <si>
    <t>611656100</t>
  </si>
  <si>
    <t>dveře vnitřní požárně odolné, CPL fólie,odolnost EI (EW) 30 D3, 1křídlové 80 x 197 cm</t>
  </si>
  <si>
    <t>1316084438</t>
  </si>
  <si>
    <t>998766101</t>
  </si>
  <si>
    <t>Přesun hmot tonážní pro konstrukce truhlářské v objektech v do 6 m</t>
  </si>
  <si>
    <t>2038972307</t>
  </si>
  <si>
    <t>998766181</t>
  </si>
  <si>
    <t>Příplatek k přesunu hmot tonážní 766 prováděný bez použití mechanizace</t>
  </si>
  <si>
    <t>-1360804670</t>
  </si>
  <si>
    <t>767122111</t>
  </si>
  <si>
    <t>Montáž stěn s výplní z drátěné sítě, šroubované</t>
  </si>
  <si>
    <t>243170235</t>
  </si>
  <si>
    <t>OP1</t>
  </si>
  <si>
    <t>ocelová příčka 4100/2850 mm s výplní z pletiva a 1kř dveřmi 800/1970 mm, povrchová úprava nátěr, krytí pletiva IPXXB nebo IP2X</t>
  </si>
  <si>
    <t>1715242756</t>
  </si>
  <si>
    <t>OP2</t>
  </si>
  <si>
    <t>ocelová příčka 4100/3550 mm  s výplní z pletiva a 1kř dveřmi 800/1970 mm, povrchová úprava nátěr, krytí pletiva IPXXB nebo IP2X</t>
  </si>
  <si>
    <t>-647215439</t>
  </si>
  <si>
    <t>767995113</t>
  </si>
  <si>
    <t>Montáž atypických zámečnických konstrukcí hmotnosti do 20 kg</t>
  </si>
  <si>
    <t>1555509411</t>
  </si>
  <si>
    <t>136113050</t>
  </si>
  <si>
    <t>plech černý žebrovaný S235 JR, slza 5/1x2 m/</t>
  </si>
  <si>
    <t>641220218</t>
  </si>
  <si>
    <t>130105100</t>
  </si>
  <si>
    <t>úhelník ocelový nerovnostranný, v jakosti 11 375, 75 x 50 x 5 mm</t>
  </si>
  <si>
    <t>315364384</t>
  </si>
  <si>
    <t>130108100</t>
  </si>
  <si>
    <t>ocel profilová UPN, v jakosti 11 375, h=50 mm</t>
  </si>
  <si>
    <t>-1144885529</t>
  </si>
  <si>
    <t>767999R</t>
  </si>
  <si>
    <t>Dodatečné zateplení stávajících vrat a dveří polystyrenem tl. 50 mm s překrytím pozinkovaným plechem</t>
  </si>
  <si>
    <t>-640867568</t>
  </si>
  <si>
    <t>767999R1</t>
  </si>
  <si>
    <t>Dodání a osazení sítí proti hmyzu do průduchů VZT</t>
  </si>
  <si>
    <t>-747779292</t>
  </si>
  <si>
    <t>998767101</t>
  </si>
  <si>
    <t>Přesun hmot tonážní pro zámečnické konstrukce v objektech v do 6 m</t>
  </si>
  <si>
    <t>-524550489</t>
  </si>
  <si>
    <t>998767181</t>
  </si>
  <si>
    <t>Příplatek k přesunu hmot tonážní 767 prováděný bez použití mechanizace</t>
  </si>
  <si>
    <t>329637953</t>
  </si>
  <si>
    <t>776111115</t>
  </si>
  <si>
    <t>Broušení podkladu povlakových podlah před litím stěrky</t>
  </si>
  <si>
    <t>276013695</t>
  </si>
  <si>
    <t>776121111</t>
  </si>
  <si>
    <t>Vodou ředitelná penetrace savého podkladu povlakových podlah ředěná v poměru 1:3</t>
  </si>
  <si>
    <t>1678332364</t>
  </si>
  <si>
    <t>776141123</t>
  </si>
  <si>
    <t>Vyrovnání podkladu povlakových podlah stěrkou pevnosti 30 MPa tl 8 mm</t>
  </si>
  <si>
    <t>1063231003</t>
  </si>
  <si>
    <t>776221121</t>
  </si>
  <si>
    <t>Lepení elektrostaticky vodivých pásů z PVC standardním lepidlem</t>
  </si>
  <si>
    <t>969550035</t>
  </si>
  <si>
    <t>284110250</t>
  </si>
  <si>
    <t>PVC homogenní zátěžové antistatické tl. 2,00 mm, el. odpor do 1000Mohm, třída zátěže 34/43, Bfl S1</t>
  </si>
  <si>
    <t>646261428</t>
  </si>
  <si>
    <t>776411111</t>
  </si>
  <si>
    <t>Montáž obvodových soklíků výšky do 80 mm</t>
  </si>
  <si>
    <t>187258388</t>
  </si>
  <si>
    <t>77641111R</t>
  </si>
  <si>
    <t>Řezání obvodových soklíků výšky do 80 mm z pásů PVC</t>
  </si>
  <si>
    <t>-1689991977</t>
  </si>
  <si>
    <t>998776101</t>
  </si>
  <si>
    <t>Přesun hmot tonážní pro podlahy povlakové v objektech v do 6 m</t>
  </si>
  <si>
    <t>1628461780</t>
  </si>
  <si>
    <t>998776181</t>
  </si>
  <si>
    <t>Příplatek k přesunu hmot tonážní 776 prováděný bez použití mechanizace</t>
  </si>
  <si>
    <t>-1187157470</t>
  </si>
  <si>
    <t>783301303</t>
  </si>
  <si>
    <t>Bezoplachové odrezivění zámečnických konstrukcí</t>
  </si>
  <si>
    <t>-1013365515</t>
  </si>
  <si>
    <t>783301311</t>
  </si>
  <si>
    <t>Odmaštění zámečnických konstrukcí vodou ředitelným odmašťovačem</t>
  </si>
  <si>
    <t>-214052199</t>
  </si>
  <si>
    <t>783314101</t>
  </si>
  <si>
    <t>Základní jednonásobný syntetický nátěr zámečnických konstrukcí</t>
  </si>
  <si>
    <t>1261746096</t>
  </si>
  <si>
    <t>783315101</t>
  </si>
  <si>
    <t>Mezinátěr jednonásobný syntetický standardní zámečnických konstrukcí</t>
  </si>
  <si>
    <t>-339149787</t>
  </si>
  <si>
    <t>783317101</t>
  </si>
  <si>
    <t>Krycí jednonásobný syntetický standardní nátěr zámečnických konstrukcí</t>
  </si>
  <si>
    <t>1517787096</t>
  </si>
  <si>
    <t>783823133</t>
  </si>
  <si>
    <t>Penetrační silikátový nátěr hladkých, tenkovrstvých zrnitých nebo štukových omítek</t>
  </si>
  <si>
    <t>-1763681253</t>
  </si>
  <si>
    <t>783827123</t>
  </si>
  <si>
    <t>Krycí jednonásobný silikátový nátěr omítek stupně členitosti 1 a 2</t>
  </si>
  <si>
    <t>-2050720249</t>
  </si>
  <si>
    <t>784181123</t>
  </si>
  <si>
    <t>Hloubková jednonásobná penetrace podkladu v místnostech výšky do 5,00 m</t>
  </si>
  <si>
    <t>541713497</t>
  </si>
  <si>
    <t>784221103</t>
  </si>
  <si>
    <t>Dvojnásobné bílé malby  ze směsí za sucha dobře otěruvzdorných v místnostech do 5,00 m</t>
  </si>
  <si>
    <t>891889836</t>
  </si>
  <si>
    <t>2 - Mobilní měnírna</t>
  </si>
  <si>
    <t xml:space="preserve">    2 - Zakládání</t>
  </si>
  <si>
    <t>113151111</t>
  </si>
  <si>
    <t>Rozebrání zpevněných ploch ze silničních dílců</t>
  </si>
  <si>
    <t>-736149260</t>
  </si>
  <si>
    <t>11900212R</t>
  </si>
  <si>
    <t>Přechová lávka včetně zábradlí přes kabely zřízení</t>
  </si>
  <si>
    <t>1325386317</t>
  </si>
  <si>
    <t>11900212R1</t>
  </si>
  <si>
    <t>Přechodová lávka včetně zábradlí přes kabely odstranění</t>
  </si>
  <si>
    <t>450952856</t>
  </si>
  <si>
    <t>131201101</t>
  </si>
  <si>
    <t>Hloubení jam nezapažených v hornině tř. 3 objemu do 100 m3</t>
  </si>
  <si>
    <t>-342685560</t>
  </si>
  <si>
    <t>131201109</t>
  </si>
  <si>
    <t>Příplatek za lepivost u hloubení jam nezapažených v hornině tř. 3</t>
  </si>
  <si>
    <t>339589067</t>
  </si>
  <si>
    <t>291211111</t>
  </si>
  <si>
    <t>Zřízení plochy ze silničních panelů do lože tl 50 mm z kameniva</t>
  </si>
  <si>
    <t>-1425963845</t>
  </si>
  <si>
    <t>593811340</t>
  </si>
  <si>
    <t>panel silniční IDZ 2/490 300x100x15 cm</t>
  </si>
  <si>
    <t>1129631891</t>
  </si>
  <si>
    <t>SO2 - Stavební elektroinstalace a vytápění</t>
  </si>
  <si>
    <t>974031121</t>
  </si>
  <si>
    <t>Vysekání rýh ve zdivu cihelném hl do 30 mm š do 30 mm</t>
  </si>
  <si>
    <t>2136285526</t>
  </si>
  <si>
    <t>974031122</t>
  </si>
  <si>
    <t>Vysekání rýh ve zdivu cihelném hl do 30 mm š do 70 mm</t>
  </si>
  <si>
    <t>-1956383603</t>
  </si>
  <si>
    <t>974031123</t>
  </si>
  <si>
    <t>Vysekání rýh ve zdivu cihelném hl do 30 mm š do 100 mm</t>
  </si>
  <si>
    <t>-1859338356</t>
  </si>
  <si>
    <t>741127161R</t>
  </si>
  <si>
    <t>Montáž se závěsem a podpěrou pro žlab MARS</t>
  </si>
  <si>
    <t>1270330867</t>
  </si>
  <si>
    <t>354103920R</t>
  </si>
  <si>
    <t>materiál pro montážní závěs žlabu MARS</t>
  </si>
  <si>
    <t>729814453</t>
  </si>
  <si>
    <t>741210002</t>
  </si>
  <si>
    <t>Montáž rozvodnice oceloplechová nebo plastová běžná do 50 kg</t>
  </si>
  <si>
    <t>-147855308</t>
  </si>
  <si>
    <t>357131051R</t>
  </si>
  <si>
    <t>rozvodnice nástěnná, neprůhledné dveře, 56M, náplň a počet vývodů dle TOS SO2</t>
  </si>
  <si>
    <t>705327090</t>
  </si>
  <si>
    <t>210010101</t>
  </si>
  <si>
    <t>Montáž lišt protahovacích šířky do 20 mm</t>
  </si>
  <si>
    <t>1645718844</t>
  </si>
  <si>
    <t>345718250</t>
  </si>
  <si>
    <t>lišta elektroinstalační hranatá bílá LHD 20 x 20</t>
  </si>
  <si>
    <t>-1154432966</t>
  </si>
  <si>
    <t>210010102</t>
  </si>
  <si>
    <t>Montáž lišt protahovacích šířky do 40 mm</t>
  </si>
  <si>
    <t>-44406334</t>
  </si>
  <si>
    <t>345718310</t>
  </si>
  <si>
    <t>lišta elektroinstalační hranatá bílá LHD 40 x 40</t>
  </si>
  <si>
    <t>1182342682</t>
  </si>
  <si>
    <t>210010301</t>
  </si>
  <si>
    <t>Montáž krabic přístrojových zapuštěných plastových kruhových KU 68/1, KU68/1301, KP67, KP68/2</t>
  </si>
  <si>
    <t>1805514335</t>
  </si>
  <si>
    <t>345715110</t>
  </si>
  <si>
    <t>krabice přístrojová instalační KP 68/2</t>
  </si>
  <si>
    <t>1201210880</t>
  </si>
  <si>
    <t>210010321</t>
  </si>
  <si>
    <t>Montáž rozvodek zapuštěných plastových kruhových KU68-1903/KO, KR97/KO97V</t>
  </si>
  <si>
    <t>-1768592665</t>
  </si>
  <si>
    <t>345715210</t>
  </si>
  <si>
    <t>krabice univerzální z PH KU 68/2-1903</t>
  </si>
  <si>
    <t>1444672817</t>
  </si>
  <si>
    <t>1595181602</t>
  </si>
  <si>
    <t>210100171</t>
  </si>
  <si>
    <t>Ukončení kabelů smršťovací záklopkou nebo páskou se zapojením bez letování žíly do 2x4 mm2</t>
  </si>
  <si>
    <t>-1789674761</t>
  </si>
  <si>
    <t>210100173</t>
  </si>
  <si>
    <t>Ukončení kabelů smršťovací záklopkou nebo páskou se zapojením bez letování žíly do 3x4 mm2</t>
  </si>
  <si>
    <t>-1228044332</t>
  </si>
  <si>
    <t>210100258</t>
  </si>
  <si>
    <t>Ukončení kabelů smršťovací záklopkou nebo páskou se zapojením bez letování žíly do 5x4 mm2</t>
  </si>
  <si>
    <t>-792528995</t>
  </si>
  <si>
    <t>210100155</t>
  </si>
  <si>
    <t>Ukončení kabelů smršťovací záklopkou nebo páskou se zapojením bez letování žíly do 5x6 mm2</t>
  </si>
  <si>
    <t>-36105252</t>
  </si>
  <si>
    <t>210110001</t>
  </si>
  <si>
    <t>Montáž nástěnný vypínač nn jednopólový pro prostředí základní nebo vlhké</t>
  </si>
  <si>
    <t>-1109982691</t>
  </si>
  <si>
    <t>345354000</t>
  </si>
  <si>
    <t>přístroj spínače jednopólového 10A, 250V</t>
  </si>
  <si>
    <t>-992959666</t>
  </si>
  <si>
    <t>210110004</t>
  </si>
  <si>
    <t>Montáž nástěnný přepínač nn 6-střídavý pro prostředí základní nebo vlhké</t>
  </si>
  <si>
    <t>693646616</t>
  </si>
  <si>
    <t>345354060</t>
  </si>
  <si>
    <t>přístroj přepínače střídavého 10A, 250V</t>
  </si>
  <si>
    <t>-183305345</t>
  </si>
  <si>
    <t>210111041</t>
  </si>
  <si>
    <t>Montáž zásuvka (polo)zapuštěná bezšroubové připojení 2P+PE se zapojením vodičů</t>
  </si>
  <si>
    <t>955344436</t>
  </si>
  <si>
    <t>345551000</t>
  </si>
  <si>
    <t>zásuvka 1násobná 16A, 250V bílá</t>
  </si>
  <si>
    <t>-1303527705</t>
  </si>
  <si>
    <t>210200030</t>
  </si>
  <si>
    <t>Montáž svítidel žárovkových bytových nástěnných 1 zdroj se sklem</t>
  </si>
  <si>
    <t>514312836</t>
  </si>
  <si>
    <t>348121120</t>
  </si>
  <si>
    <t>svítidlo zářivkové nástěnné 1x13W, IP43, plastový kryt</t>
  </si>
  <si>
    <t>955850655</t>
  </si>
  <si>
    <t>210200070</t>
  </si>
  <si>
    <t>Montáž svítidel žárovkových průmyslových nástěnných přisazených 1 zdroj s košem</t>
  </si>
  <si>
    <t>111461680</t>
  </si>
  <si>
    <t>348513300</t>
  </si>
  <si>
    <t>svítidlo žárovkové, nástěnné, 1xŽ100W, 24V, IP54</t>
  </si>
  <si>
    <t>-1334166729</t>
  </si>
  <si>
    <t>210200093</t>
  </si>
  <si>
    <t>Montáž svítidel žárovkových průmyslových stropních přisazených 1 zdroj s košem</t>
  </si>
  <si>
    <t>-1824988989</t>
  </si>
  <si>
    <t>348511520</t>
  </si>
  <si>
    <t>svítidlo žárovkové stropní  1xŽ100W, IP54</t>
  </si>
  <si>
    <t>-1443528551</t>
  </si>
  <si>
    <t>210201073</t>
  </si>
  <si>
    <t>Montáž svítidel zářivkových průmyslových stropních přisazených 2 zdroje s krytem</t>
  </si>
  <si>
    <t>1306450695</t>
  </si>
  <si>
    <t>348332060</t>
  </si>
  <si>
    <t>svítidlo průmyslové zářivkové prachotěsné IP54, 2x36W, délka 1280 mm</t>
  </si>
  <si>
    <t>-96979899</t>
  </si>
  <si>
    <t>-1139219891</t>
  </si>
  <si>
    <t>-319298579</t>
  </si>
  <si>
    <t>210810001</t>
  </si>
  <si>
    <t>Montáž měděných kabelů CYKY, CYKYD, CYKYDY, NYM, NYY, YSLY 750 V 2x1,5 mm2 uložených volně</t>
  </si>
  <si>
    <t>-393040532</t>
  </si>
  <si>
    <t>341110050</t>
  </si>
  <si>
    <t>kabel silový s Cu jádrem CYKY-O 2x1,5 mm2</t>
  </si>
  <si>
    <t>324940902</t>
  </si>
  <si>
    <t>210810003</t>
  </si>
  <si>
    <t>Montáž měděných kabelů CYKY, CYKYD, CYKYDY, NYM, NYY, YSLY 750 V 2x4 mm2 uložených volně</t>
  </si>
  <si>
    <t>1871980726</t>
  </si>
  <si>
    <t>341110120</t>
  </si>
  <si>
    <t>kabel silový s Cu jádrem CYKY 2x4 mm2</t>
  </si>
  <si>
    <t>1600652514</t>
  </si>
  <si>
    <t>210810005</t>
  </si>
  <si>
    <t>Montáž měděných kabelů CYKY, CYKYD, CYKYDY, NYM, NYY, YSLY 750 V 3x1,5 mm2 uložených volně</t>
  </si>
  <si>
    <t>-1071067854</t>
  </si>
  <si>
    <t>341110301</t>
  </si>
  <si>
    <t>kabel silový s Cu jádrem CYKY-O 3x1,5 mm2</t>
  </si>
  <si>
    <t>-616985123</t>
  </si>
  <si>
    <t>664085160</t>
  </si>
  <si>
    <t>341110302</t>
  </si>
  <si>
    <t>kabel silový s Cu jádrem CYKY-J 3x1,5 mm2</t>
  </si>
  <si>
    <t>-1247856599</t>
  </si>
  <si>
    <t>210810006</t>
  </si>
  <si>
    <t>Montáž měděných kabelů CYKY, CYKYD, CYKYDY, NYM, NYY, YSLY 750 V 3x2,5 mm2 uložených volně</t>
  </si>
  <si>
    <t>243433282</t>
  </si>
  <si>
    <t>341110360</t>
  </si>
  <si>
    <t>kabel silový s Cu jádrem CYKY-J 3x2,5 mm2</t>
  </si>
  <si>
    <t>964249663</t>
  </si>
  <si>
    <t>210810015</t>
  </si>
  <si>
    <t>Montáž měděných kabelů CYKY, CYKYD, CYKYDY, NYM, NYY, YSLY 750 V 5x1,5 mm2 uložených volně</t>
  </si>
  <si>
    <t>-1977079931</t>
  </si>
  <si>
    <t>341110900</t>
  </si>
  <si>
    <t>kabel silový s Cu jádrem CYKY 5x1,5 mm2</t>
  </si>
  <si>
    <t>-2004064827</t>
  </si>
  <si>
    <t>210810016</t>
  </si>
  <si>
    <t>Montáž měděných kabelů CYKY, CYKYD, CYKYDY, NYM, NYY, YSLY 750 V 5x2,5 mm2 uložených volně</t>
  </si>
  <si>
    <t>-734307065</t>
  </si>
  <si>
    <t>341110940</t>
  </si>
  <si>
    <t>kabel silový s Cu jádrem CYKY-J 5x2,5 mm2</t>
  </si>
  <si>
    <t>480867405</t>
  </si>
  <si>
    <t>210810017</t>
  </si>
  <si>
    <t>Montáž měděných kabelů CYKY, CYKYD, CYKYDY, NYM, NYY, YSLY 750 V 5x4 mm2 uložených volně</t>
  </si>
  <si>
    <t>-1375254094</t>
  </si>
  <si>
    <t>341110980</t>
  </si>
  <si>
    <t>kabel silový s Cu jádrem CYKY-J 5x4 mm2</t>
  </si>
  <si>
    <t>337555898</t>
  </si>
  <si>
    <t>210810032</t>
  </si>
  <si>
    <t>Montáž měděných kabelů CYKY, CYKYD, CYKYDY, NYM, NYY, YSLY 750 V 5x6 mm2 uložených volně</t>
  </si>
  <si>
    <t>1300007901</t>
  </si>
  <si>
    <t>341111000</t>
  </si>
  <si>
    <t>kabel silový s Cu jádrem CYKY 5x6 mm2</t>
  </si>
  <si>
    <t>-480501820</t>
  </si>
  <si>
    <t>220260721</t>
  </si>
  <si>
    <t>Montáž kabelového žlabu MARS 62 / 50 mm</t>
  </si>
  <si>
    <t>-1875278147</t>
  </si>
  <si>
    <t>345754910</t>
  </si>
  <si>
    <t>žlab kabelový pozinkovaný 2m/ks NKZN 50X62</t>
  </si>
  <si>
    <t>-1097076637</t>
  </si>
  <si>
    <t>1003335989</t>
  </si>
  <si>
    <t>7491206010</t>
  </si>
  <si>
    <t>Montáž elektrických přímotopů konvektorů přímotopných s termostatem do 3000 W</t>
  </si>
  <si>
    <t>1398137748</t>
  </si>
  <si>
    <t>7491000821</t>
  </si>
  <si>
    <t>přímotop panel 2000W, IP21</t>
  </si>
  <si>
    <t>-455016532</t>
  </si>
  <si>
    <t>7491000817</t>
  </si>
  <si>
    <t>přímotop panel 1000W, IP21</t>
  </si>
  <si>
    <t>-297617046</t>
  </si>
  <si>
    <t>7491256035R</t>
  </si>
  <si>
    <t xml:space="preserve">Montáž elektrických přímotopů akumulačních kamen statických  nad 5 kW (400 V AC)  </t>
  </si>
  <si>
    <t>722356509</t>
  </si>
  <si>
    <t>7491206890R</t>
  </si>
  <si>
    <t>Elektroinstalační materiál Elektrické přímotopy Kamna akumulační 8 kW, 400V, včetně izolační podložky</t>
  </si>
  <si>
    <t>-1365543022</t>
  </si>
  <si>
    <t>7493656010R</t>
  </si>
  <si>
    <t>Montáž zásuvkových skříní vnitřních kombinace na stěnu</t>
  </si>
  <si>
    <t>-1460985268</t>
  </si>
  <si>
    <t>7493600930R</t>
  </si>
  <si>
    <t>Kabelové a zásuvkové skříně, elektroměrové rozvaděče Zásuvková skříň Kombinace pro upevnění na zeď/stojinu - 2x 230/16A + 2x400V/32A, jištění proudovým chráničem</t>
  </si>
  <si>
    <t xml:space="preserve">kus </t>
  </si>
  <si>
    <t>-553498523</t>
  </si>
  <si>
    <t>-1165701612</t>
  </si>
  <si>
    <t>-490052968</t>
  </si>
  <si>
    <t>2008392178</t>
  </si>
  <si>
    <t>-413371101</t>
  </si>
  <si>
    <t>766349926</t>
  </si>
  <si>
    <t>599409141</t>
  </si>
  <si>
    <t>1610880777</t>
  </si>
  <si>
    <t>-1146506584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</si>
</sst>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0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i/>
      <sz val="8"/>
      <color rgb="FF003366"/>
      <name val="Trebuchet MS"/>
      <family val="2"/>
    </font>
    <font>
      <sz val="8"/>
      <color rgb="FFFAE682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sz val="8"/>
      <color rgb="FF3366FF"/>
      <name val="Trebuchet MS"/>
      <family val="2"/>
    </font>
    <font>
      <b/>
      <sz val="16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sz val="10"/>
      <color rgb="FF464646"/>
      <name val="Trebuchet MS"/>
      <family val="2"/>
    </font>
    <font>
      <b/>
      <sz val="10"/>
      <name val="Trebuchet MS"/>
      <family val="2"/>
    </font>
    <font>
      <b/>
      <sz val="10"/>
      <color rgb="FF464646"/>
      <name val="Trebuchet MS"/>
      <family val="2"/>
    </font>
    <font>
      <sz val="10"/>
      <color rgb="FF969696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sz val="18"/>
      <color theme="10"/>
      <name val="Wingdings 2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sz val="11"/>
      <color rgb="FF969696"/>
      <name val="Trebuchet MS"/>
      <family val="2"/>
    </font>
    <font>
      <b/>
      <sz val="10"/>
      <color rgb="FF003366"/>
      <name val="Trebuchet MS"/>
      <family val="2"/>
    </font>
    <font>
      <b/>
      <sz val="12"/>
      <color rgb="FF800000"/>
      <name val="Trebuchet MS"/>
      <family val="2"/>
    </font>
    <font>
      <b/>
      <sz val="8"/>
      <color rgb="FF800000"/>
      <name val="Trebuchet MS"/>
      <family val="2"/>
    </font>
    <font>
      <sz val="9"/>
      <color rgb="FF0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i/>
      <sz val="8"/>
      <color rgb="FF0000FF"/>
      <name val="Trebuchet MS"/>
      <family val="2"/>
    </font>
    <font>
      <u val="single"/>
      <sz val="11"/>
      <color theme="1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2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295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2" borderId="0" xfId="0" applyFont="1" applyFill="1" applyAlignment="1" applyProtection="1">
      <alignment horizontal="left" vertical="center"/>
      <protection/>
    </xf>
    <xf numFmtId="0" fontId="6" fillId="2" borderId="0" xfId="0" applyFont="1" applyFill="1" applyAlignment="1" applyProtection="1">
      <alignment vertical="center"/>
      <protection/>
    </xf>
    <xf numFmtId="0" fontId="12" fillId="2" borderId="0" xfId="0" applyFont="1" applyFill="1" applyAlignment="1" applyProtection="1">
      <alignment horizontal="left" vertical="center"/>
      <protection/>
    </xf>
    <xf numFmtId="0" fontId="13" fillId="2" borderId="0" xfId="20" applyFont="1" applyFill="1" applyAlignment="1" applyProtection="1">
      <alignment vertical="center"/>
      <protection/>
    </xf>
    <xf numFmtId="0" fontId="0" fillId="2" borderId="0" xfId="0" applyFill="1"/>
    <xf numFmtId="0" fontId="11" fillId="2" borderId="0" xfId="0" applyFont="1" applyFill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0" fillId="0" borderId="4" xfId="0" applyBorder="1" applyProtection="1">
      <protection/>
    </xf>
    <xf numFmtId="0" fontId="0" fillId="0" borderId="5" xfId="0" applyBorder="1" applyProtection="1">
      <protection/>
    </xf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0" fillId="0" borderId="0" xfId="0" applyBorder="1" applyProtection="1">
      <protection/>
    </xf>
    <xf numFmtId="0" fontId="17" fillId="0" borderId="0" xfId="0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top"/>
      <protection/>
    </xf>
    <xf numFmtId="0" fontId="17" fillId="0" borderId="0" xfId="0" applyFont="1" applyBorder="1" applyAlignment="1" applyProtection="1">
      <alignment horizontal="left" vertical="center"/>
      <protection/>
    </xf>
    <xf numFmtId="0" fontId="3" fillId="3" borderId="0" xfId="0" applyFont="1" applyFill="1" applyBorder="1" applyAlignment="1" applyProtection="1">
      <alignment horizontal="left" vertical="center"/>
      <protection locked="0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 applyProtection="1">
      <protection/>
    </xf>
    <xf numFmtId="0" fontId="19" fillId="0" borderId="0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0" fillId="0" borderId="7" xfId="0" applyFont="1" applyBorder="1" applyAlignment="1" applyProtection="1">
      <alignment horizontal="left"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2" fillId="0" borderId="4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164" fontId="2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5" xfId="0" applyFont="1" applyBorder="1" applyAlignment="1" applyProtection="1">
      <alignment vertical="center"/>
      <protection/>
    </xf>
    <xf numFmtId="0" fontId="0" fillId="4" borderId="0" xfId="0" applyFont="1" applyFill="1" applyBorder="1" applyAlignment="1" applyProtection="1">
      <alignment vertical="center"/>
      <protection/>
    </xf>
    <xf numFmtId="0" fontId="4" fillId="4" borderId="8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center" vertical="center"/>
      <protection/>
    </xf>
    <xf numFmtId="0" fontId="21" fillId="0" borderId="10" xfId="0" applyFont="1" applyBorder="1" applyAlignment="1" applyProtection="1">
      <alignment horizontal="left"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Border="1" applyProtection="1">
      <protection/>
    </xf>
    <xf numFmtId="0" fontId="0" fillId="0" borderId="14" xfId="0" applyBorder="1" applyProtection="1">
      <protection/>
    </xf>
    <xf numFmtId="0" fontId="22" fillId="0" borderId="15" xfId="0" applyFont="1" applyBorder="1" applyAlignment="1" applyProtection="1">
      <alignment horizontal="left"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22" fillId="0" borderId="16" xfId="0" applyFont="1" applyBorder="1" applyAlignment="1" applyProtection="1">
      <alignment horizontal="left" vertical="center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18" xfId="0" applyFont="1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3" xfId="0" applyFont="1" applyBorder="1" applyAlignment="1" applyProtection="1">
      <alignment vertical="center"/>
      <protection/>
    </xf>
    <xf numFmtId="0" fontId="3" fillId="0" borderId="4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5" xfId="0" applyFont="1" applyBorder="1" applyAlignment="1" applyProtection="1">
      <alignment vertical="center"/>
      <protection/>
    </xf>
    <xf numFmtId="0" fontId="4" fillId="0" borderId="4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5" xfId="0" applyFont="1" applyBorder="1" applyAlignment="1" applyProtection="1">
      <alignment vertical="center"/>
      <protection/>
    </xf>
    <xf numFmtId="0" fontId="23" fillId="0" borderId="0" xfId="0" applyFont="1" applyBorder="1" applyAlignment="1" applyProtection="1">
      <alignment vertical="center"/>
      <protection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4" xfId="0" applyFont="1" applyBorder="1" applyAlignment="1" applyProtection="1">
      <alignment vertical="center"/>
      <protection/>
    </xf>
    <xf numFmtId="0" fontId="0" fillId="5" borderId="9" xfId="0" applyFont="1" applyFill="1" applyBorder="1" applyAlignment="1" applyProtection="1">
      <alignment vertical="center"/>
      <protection/>
    </xf>
    <xf numFmtId="0" fontId="17" fillId="0" borderId="21" xfId="0" applyFont="1" applyBorder="1" applyAlignment="1" applyProtection="1">
      <alignment horizontal="center" vertical="center" wrapText="1"/>
      <protection/>
    </xf>
    <xf numFmtId="0" fontId="17" fillId="0" borderId="22" xfId="0" applyFont="1" applyBorder="1" applyAlignment="1" applyProtection="1">
      <alignment horizontal="center" vertical="center" wrapText="1"/>
      <protection/>
    </xf>
    <xf numFmtId="0" fontId="17" fillId="0" borderId="23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vertical="center"/>
      <protection/>
    </xf>
    <xf numFmtId="0" fontId="25" fillId="0" borderId="0" xfId="0" applyFont="1" applyBorder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 vertical="center"/>
      <protection/>
    </xf>
    <xf numFmtId="4" fontId="24" fillId="0" borderId="13" xfId="0" applyNumberFormat="1" applyFont="1" applyBorder="1" applyAlignment="1" applyProtection="1">
      <alignment vertical="center"/>
      <protection/>
    </xf>
    <xf numFmtId="4" fontId="24" fillId="0" borderId="0" xfId="0" applyNumberFormat="1" applyFont="1" applyBorder="1" applyAlignment="1" applyProtection="1">
      <alignment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4" fontId="24" fillId="0" borderId="14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5" fillId="0" borderId="4" xfId="0" applyFont="1" applyBorder="1" applyAlignment="1" applyProtection="1">
      <alignment vertical="center"/>
      <protection/>
    </xf>
    <xf numFmtId="0" fontId="28" fillId="0" borderId="0" xfId="0" applyFont="1" applyBorder="1" applyAlignment="1" applyProtection="1">
      <alignment vertical="center"/>
      <protection/>
    </xf>
    <xf numFmtId="0" fontId="29" fillId="0" borderId="0" xfId="0" applyFont="1" applyBorder="1" applyAlignment="1" applyProtection="1">
      <alignment vertical="center"/>
      <protection/>
    </xf>
    <xf numFmtId="0" fontId="5" fillId="0" borderId="5" xfId="0" applyFont="1" applyBorder="1" applyAlignment="1" applyProtection="1">
      <alignment vertical="center"/>
      <protection/>
    </xf>
    <xf numFmtId="4" fontId="30" fillId="0" borderId="13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166" fontId="30" fillId="0" borderId="0" xfId="0" applyNumberFormat="1" applyFont="1" applyBorder="1" applyAlignment="1" applyProtection="1">
      <alignment vertical="center"/>
      <protection/>
    </xf>
    <xf numFmtId="4" fontId="30" fillId="0" borderId="14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6" fillId="0" borderId="4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6" fillId="0" borderId="5" xfId="0" applyFont="1" applyBorder="1" applyAlignment="1" applyProtection="1">
      <alignment vertical="center"/>
      <protection/>
    </xf>
    <xf numFmtId="4" fontId="22" fillId="0" borderId="13" xfId="0" applyNumberFormat="1" applyFont="1" applyBorder="1" applyAlignment="1" applyProtection="1">
      <alignment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4" fontId="22" fillId="0" borderId="14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0" fillId="0" borderId="15" xfId="0" applyNumberFormat="1" applyFont="1" applyBorder="1" applyAlignment="1" applyProtection="1">
      <alignment vertical="center"/>
      <protection/>
    </xf>
    <xf numFmtId="4" fontId="30" fillId="0" borderId="16" xfId="0" applyNumberFormat="1" applyFont="1" applyBorder="1" applyAlignment="1" applyProtection="1">
      <alignment vertical="center"/>
      <protection/>
    </xf>
    <xf numFmtId="166" fontId="30" fillId="0" borderId="16" xfId="0" applyNumberFormat="1" applyFont="1" applyBorder="1" applyAlignment="1" applyProtection="1">
      <alignment vertical="center"/>
      <protection/>
    </xf>
    <xf numFmtId="4" fontId="30" fillId="0" borderId="17" xfId="0" applyNumberFormat="1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164" fontId="22" fillId="3" borderId="10" xfId="0" applyNumberFormat="1" applyFont="1" applyFill="1" applyBorder="1" applyAlignment="1" applyProtection="1">
      <alignment horizontal="center" vertical="center"/>
      <protection locked="0"/>
    </xf>
    <xf numFmtId="0" fontId="22" fillId="3" borderId="11" xfId="0" applyFont="1" applyFill="1" applyBorder="1" applyAlignment="1" applyProtection="1">
      <alignment horizontal="center" vertical="center"/>
      <protection locked="0"/>
    </xf>
    <xf numFmtId="4" fontId="22" fillId="0" borderId="12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164" fontId="22" fillId="3" borderId="13" xfId="0" applyNumberFormat="1" applyFont="1" applyFill="1" applyBorder="1" applyAlignment="1" applyProtection="1">
      <alignment horizontal="center" vertical="center"/>
      <protection locked="0"/>
    </xf>
    <xf numFmtId="0" fontId="22" fillId="3" borderId="0" xfId="0" applyFont="1" applyFill="1" applyBorder="1" applyAlignment="1" applyProtection="1">
      <alignment horizontal="center" vertical="center"/>
      <protection locked="0"/>
    </xf>
    <xf numFmtId="164" fontId="22" fillId="3" borderId="15" xfId="0" applyNumberFormat="1" applyFont="1" applyFill="1" applyBorder="1" applyAlignment="1" applyProtection="1">
      <alignment horizontal="center" vertical="center"/>
      <protection locked="0"/>
    </xf>
    <xf numFmtId="0" fontId="22" fillId="3" borderId="16" xfId="0" applyFont="1" applyFill="1" applyBorder="1" applyAlignment="1" applyProtection="1">
      <alignment horizontal="center" vertical="center"/>
      <protection locked="0"/>
    </xf>
    <xf numFmtId="4" fontId="22" fillId="0" borderId="17" xfId="0" applyNumberFormat="1" applyFont="1" applyBorder="1" applyAlignment="1" applyProtection="1">
      <alignment vertical="center"/>
      <protection/>
    </xf>
    <xf numFmtId="0" fontId="25" fillId="5" borderId="0" xfId="0" applyFont="1" applyFill="1" applyBorder="1" applyAlignment="1" applyProtection="1">
      <alignment horizontal="left" vertical="center"/>
      <protection/>
    </xf>
    <xf numFmtId="0" fontId="0" fillId="5" borderId="0" xfId="0" applyFont="1" applyFill="1" applyBorder="1" applyAlignment="1" applyProtection="1">
      <alignment vertical="center"/>
      <protection/>
    </xf>
    <xf numFmtId="0" fontId="0" fillId="2" borderId="0" xfId="0" applyFill="1" applyProtection="1"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20" fillId="0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5" borderId="8" xfId="0" applyFont="1" applyFill="1" applyBorder="1" applyAlignment="1" applyProtection="1">
      <alignment horizontal="left" vertical="center"/>
      <protection/>
    </xf>
    <xf numFmtId="0" fontId="4" fillId="5" borderId="9" xfId="0" applyFont="1" applyFill="1" applyBorder="1" applyAlignment="1" applyProtection="1">
      <alignment horizontal="right" vertical="center"/>
      <protection/>
    </xf>
    <xf numFmtId="0" fontId="4" fillId="5" borderId="9" xfId="0" applyFont="1" applyFill="1" applyBorder="1" applyAlignment="1" applyProtection="1">
      <alignment horizontal="center" vertical="center"/>
      <protection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0" xfId="0" applyFont="1" applyAlignment="1" applyProtection="1">
      <alignment vertical="center"/>
      <protection/>
    </xf>
    <xf numFmtId="0" fontId="32" fillId="0" borderId="0" xfId="0" applyFont="1" applyBorder="1" applyAlignment="1" applyProtection="1">
      <alignment horizontal="left" vertical="center"/>
      <protection/>
    </xf>
    <xf numFmtId="0" fontId="7" fillId="0" borderId="4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left" vertical="center"/>
      <protection/>
    </xf>
    <xf numFmtId="0" fontId="7" fillId="0" borderId="5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8" fillId="0" borderId="4" xfId="0" applyFont="1" applyBorder="1" applyAlignment="1" applyProtection="1">
      <alignment vertical="center"/>
      <protection/>
    </xf>
    <xf numFmtId="0" fontId="8" fillId="0" borderId="5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0" fillId="0" borderId="24" xfId="0" applyFont="1" applyBorder="1" applyAlignment="1" applyProtection="1">
      <alignment vertical="center"/>
      <protection/>
    </xf>
    <xf numFmtId="0" fontId="17" fillId="0" borderId="24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vertical="center"/>
      <protection locked="0"/>
    </xf>
    <xf numFmtId="0" fontId="0" fillId="0" borderId="13" xfId="0" applyFont="1" applyBorder="1" applyAlignment="1" applyProtection="1">
      <alignment vertical="center"/>
      <protection/>
    </xf>
    <xf numFmtId="0" fontId="22" fillId="0" borderId="14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0" fillId="0" borderId="15" xfId="0" applyFont="1" applyBorder="1" applyAlignment="1" applyProtection="1">
      <alignment vertical="center"/>
      <protection/>
    </xf>
    <xf numFmtId="0" fontId="22" fillId="0" borderId="17" xfId="0" applyFont="1" applyBorder="1" applyAlignment="1" applyProtection="1">
      <alignment horizontal="center" vertical="center"/>
      <protection/>
    </xf>
    <xf numFmtId="0" fontId="0" fillId="0" borderId="4" xfId="0" applyFont="1" applyBorder="1" applyAlignment="1" applyProtection="1">
      <alignment horizontal="center" vertical="center" wrapText="1"/>
      <protection/>
    </xf>
    <xf numFmtId="0" fontId="3" fillId="5" borderId="21" xfId="0" applyFont="1" applyFill="1" applyBorder="1" applyAlignment="1" applyProtection="1">
      <alignment horizontal="center" vertical="center" wrapText="1"/>
      <protection/>
    </xf>
    <xf numFmtId="0" fontId="3" fillId="5" borderId="22" xfId="0" applyFont="1" applyFill="1" applyBorder="1" applyAlignment="1" applyProtection="1">
      <alignment horizontal="center" vertical="center" wrapText="1"/>
      <protection/>
    </xf>
    <xf numFmtId="0" fontId="0" fillId="0" borderId="5" xfId="0" applyFont="1" applyBorder="1" applyAlignment="1" applyProtection="1">
      <alignment horizontal="center" vertical="center" wrapText="1"/>
      <protection/>
    </xf>
    <xf numFmtId="166" fontId="35" fillId="0" borderId="11" xfId="0" applyNumberFormat="1" applyFont="1" applyBorder="1" applyAlignment="1" applyProtection="1">
      <alignment/>
      <protection/>
    </xf>
    <xf numFmtId="166" fontId="35" fillId="0" borderId="12" xfId="0" applyNumberFormat="1" applyFont="1" applyBorder="1" applyAlignment="1" applyProtection="1">
      <alignment/>
      <protection/>
    </xf>
    <xf numFmtId="4" fontId="36" fillId="0" borderId="0" xfId="0" applyNumberFormat="1" applyFont="1" applyAlignment="1">
      <alignment vertical="center"/>
    </xf>
    <xf numFmtId="0" fontId="9" fillId="0" borderId="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left"/>
      <protection/>
    </xf>
    <xf numFmtId="0" fontId="9" fillId="0" borderId="5" xfId="0" applyFont="1" applyBorder="1" applyAlignment="1" applyProtection="1">
      <alignment/>
      <protection/>
    </xf>
    <xf numFmtId="0" fontId="9" fillId="0" borderId="13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4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Border="1" applyAlignment="1" applyProtection="1">
      <alignment horizontal="left"/>
      <protection/>
    </xf>
    <xf numFmtId="0" fontId="0" fillId="0" borderId="24" xfId="0" applyFont="1" applyBorder="1" applyAlignment="1" applyProtection="1">
      <alignment horizontal="center" vertical="center"/>
      <protection/>
    </xf>
    <xf numFmtId="49" fontId="0" fillId="0" borderId="24" xfId="0" applyNumberFormat="1" applyFont="1" applyBorder="1" applyAlignment="1" applyProtection="1">
      <alignment horizontal="left" vertical="center" wrapText="1"/>
      <protection/>
    </xf>
    <xf numFmtId="0" fontId="0" fillId="0" borderId="24" xfId="0" applyFont="1" applyBorder="1" applyAlignment="1" applyProtection="1">
      <alignment horizontal="center" vertical="center" wrapText="1"/>
      <protection/>
    </xf>
    <xf numFmtId="167" fontId="0" fillId="0" borderId="24" xfId="0" applyNumberFormat="1" applyFont="1" applyBorder="1" applyAlignment="1" applyProtection="1">
      <alignment vertical="center"/>
      <protection/>
    </xf>
    <xf numFmtId="0" fontId="2" fillId="3" borderId="24" xfId="0" applyFont="1" applyFill="1" applyBorder="1" applyAlignment="1" applyProtection="1">
      <alignment horizontal="left" vertical="center"/>
      <protection locked="0"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4" xfId="0" applyNumberFormat="1" applyFont="1" applyBorder="1" applyAlignment="1" applyProtection="1">
      <alignment vertical="center"/>
      <protection/>
    </xf>
    <xf numFmtId="0" fontId="37" fillId="0" borderId="24" xfId="0" applyFont="1" applyBorder="1" applyAlignment="1" applyProtection="1">
      <alignment horizontal="center" vertical="center"/>
      <protection/>
    </xf>
    <xf numFmtId="49" fontId="37" fillId="0" borderId="24" xfId="0" applyNumberFormat="1" applyFont="1" applyBorder="1" applyAlignment="1" applyProtection="1">
      <alignment horizontal="left" vertical="center" wrapText="1"/>
      <protection/>
    </xf>
    <xf numFmtId="0" fontId="37" fillId="0" borderId="24" xfId="0" applyFont="1" applyBorder="1" applyAlignment="1" applyProtection="1">
      <alignment horizontal="center" vertical="center" wrapText="1"/>
      <protection/>
    </xf>
    <xf numFmtId="167" fontId="37" fillId="0" borderId="24" xfId="0" applyNumberFormat="1" applyFont="1" applyBorder="1" applyAlignment="1" applyProtection="1">
      <alignment vertical="center"/>
      <protection/>
    </xf>
    <xf numFmtId="0" fontId="0" fillId="0" borderId="0" xfId="0" applyProtection="1">
      <protection/>
    </xf>
    <xf numFmtId="0" fontId="10" fillId="0" borderId="4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/>
      <protection/>
    </xf>
    <xf numFmtId="0" fontId="10" fillId="0" borderId="5" xfId="0" applyFont="1" applyBorder="1" applyAlignment="1" applyProtection="1">
      <alignment/>
      <protection/>
    </xf>
    <xf numFmtId="0" fontId="10" fillId="0" borderId="13" xfId="0" applyFont="1" applyBorder="1" applyAlignment="1" applyProtection="1">
      <alignment/>
      <protection/>
    </xf>
    <xf numFmtId="166" fontId="10" fillId="0" borderId="0" xfId="0" applyNumberFormat="1" applyFont="1" applyBorder="1" applyAlignment="1" applyProtection="1">
      <alignment/>
      <protection/>
    </xf>
    <xf numFmtId="166" fontId="10" fillId="0" borderId="14" xfId="0" applyNumberFormat="1" applyFont="1" applyBorder="1" applyAlignment="1" applyProtection="1">
      <alignment/>
      <protection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4" fontId="10" fillId="0" borderId="0" xfId="0" applyNumberFormat="1" applyFont="1" applyAlignment="1">
      <alignment vertical="center"/>
    </xf>
    <xf numFmtId="4" fontId="25" fillId="0" borderId="0" xfId="0" applyNumberFormat="1" applyFont="1" applyBorder="1" applyAlignment="1" applyProtection="1">
      <alignment vertical="center"/>
      <protection/>
    </xf>
    <xf numFmtId="4" fontId="25" fillId="5" borderId="0" xfId="0" applyNumberFormat="1" applyFont="1" applyFill="1" applyBorder="1" applyAlignment="1" applyProtection="1">
      <alignment vertical="center"/>
      <protection/>
    </xf>
    <xf numFmtId="0" fontId="14" fillId="6" borderId="0" xfId="0" applyFont="1" applyFill="1" applyAlignment="1">
      <alignment horizontal="center" vertical="center"/>
    </xf>
    <xf numFmtId="0" fontId="0" fillId="0" borderId="0" xfId="0"/>
    <xf numFmtId="4" fontId="8" fillId="3" borderId="0" xfId="0" applyNumberFormat="1" applyFont="1" applyFill="1" applyBorder="1" applyAlignment="1" applyProtection="1">
      <alignment vertical="center"/>
      <protection locked="0"/>
    </xf>
    <xf numFmtId="4" fontId="8" fillId="0" borderId="0" xfId="0" applyNumberFormat="1" applyFont="1" applyBorder="1" applyAlignment="1" applyProtection="1">
      <alignment vertical="center"/>
      <protection/>
    </xf>
    <xf numFmtId="0" fontId="8" fillId="3" borderId="0" xfId="0" applyFont="1" applyFill="1" applyBorder="1" applyAlignment="1" applyProtection="1">
      <alignment horizontal="left" vertical="center"/>
      <protection locked="0"/>
    </xf>
    <xf numFmtId="0" fontId="8" fillId="0" borderId="0" xfId="0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31" fillId="0" borderId="0" xfId="0" applyFont="1" applyBorder="1" applyAlignment="1" applyProtection="1">
      <alignment horizontal="left" vertical="center" wrapText="1"/>
      <protection/>
    </xf>
    <xf numFmtId="4" fontId="29" fillId="0" borderId="0" xfId="0" applyNumberFormat="1" applyFont="1" applyBorder="1" applyAlignment="1" applyProtection="1">
      <alignment vertical="center"/>
      <protection/>
    </xf>
    <xf numFmtId="0" fontId="29" fillId="0" borderId="0" xfId="0" applyFont="1" applyBorder="1" applyAlignment="1" applyProtection="1">
      <alignment vertical="center"/>
      <protection/>
    </xf>
    <xf numFmtId="0" fontId="28" fillId="0" borderId="0" xfId="0" applyFont="1" applyBorder="1" applyAlignment="1" applyProtection="1">
      <alignment horizontal="left" vertical="center" wrapText="1"/>
      <protection/>
    </xf>
    <xf numFmtId="4" fontId="29" fillId="0" borderId="0" xfId="0" applyNumberFormat="1" applyFont="1" applyBorder="1" applyAlignment="1" applyProtection="1">
      <alignment horizontal="right" vertical="center"/>
      <protection/>
    </xf>
    <xf numFmtId="0" fontId="3" fillId="5" borderId="8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left" vertical="center"/>
      <protection/>
    </xf>
    <xf numFmtId="0" fontId="3" fillId="5" borderId="9" xfId="0" applyFont="1" applyFill="1" applyBorder="1" applyAlignment="1" applyProtection="1">
      <alignment horizontal="center" vertical="center"/>
      <protection/>
    </xf>
    <xf numFmtId="0" fontId="3" fillId="5" borderId="25" xfId="0" applyFont="1" applyFill="1" applyBorder="1" applyAlignment="1" applyProtection="1">
      <alignment horizontal="left" vertical="center"/>
      <protection/>
    </xf>
    <xf numFmtId="4" fontId="25" fillId="0" borderId="0" xfId="0" applyNumberFormat="1" applyFont="1" applyBorder="1" applyAlignment="1" applyProtection="1">
      <alignment horizontal="right" vertical="center"/>
      <protection/>
    </xf>
    <xf numFmtId="164" fontId="2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4" fontId="18" fillId="0" borderId="0" xfId="0" applyNumberFormat="1" applyFont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4" fontId="4" fillId="4" borderId="9" xfId="0" applyNumberFormat="1" applyFont="1" applyFill="1" applyBorder="1" applyAlignment="1" applyProtection="1">
      <alignment vertical="center"/>
      <protection/>
    </xf>
    <xf numFmtId="0" fontId="0" fillId="4" borderId="25" xfId="0" applyFont="1" applyFill="1" applyBorder="1" applyAlignment="1" applyProtection="1">
      <alignment vertical="center"/>
      <protection/>
    </xf>
    <xf numFmtId="0" fontId="15" fillId="0" borderId="0" xfId="0" applyFont="1" applyBorder="1" applyAlignment="1" applyProtection="1">
      <alignment horizontal="center" vertical="center"/>
      <protection/>
    </xf>
    <xf numFmtId="0" fontId="15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4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24" fillId="0" borderId="10" xfId="0" applyFont="1" applyBorder="1" applyAlignment="1">
      <alignment horizontal="center" vertical="center"/>
    </xf>
    <xf numFmtId="0" fontId="24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3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/>
    </xf>
    <xf numFmtId="0" fontId="3" fillId="0" borderId="0" xfId="0" applyFont="1" applyBorder="1" applyAlignment="1" applyProtection="1">
      <alignment horizontal="left" vertical="center"/>
      <protection/>
    </xf>
    <xf numFmtId="0" fontId="0" fillId="0" borderId="0" xfId="0" applyBorder="1" applyProtection="1"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4" fontId="6" fillId="0" borderId="0" xfId="0" applyNumberFormat="1" applyFont="1" applyBorder="1" applyAlignment="1" applyProtection="1">
      <alignment vertical="center"/>
      <protection/>
    </xf>
    <xf numFmtId="4" fontId="20" fillId="0" borderId="7" xfId="0" applyNumberFormat="1" applyFont="1" applyBorder="1" applyAlignment="1" applyProtection="1">
      <alignment vertical="center"/>
      <protection/>
    </xf>
    <xf numFmtId="0" fontId="0" fillId="0" borderId="7" xfId="0" applyFont="1" applyBorder="1" applyAlignment="1" applyProtection="1">
      <alignment vertical="center"/>
      <protection/>
    </xf>
    <xf numFmtId="4" fontId="7" fillId="0" borderId="11" xfId="0" applyNumberFormat="1" applyFont="1" applyBorder="1" applyAlignment="1" applyProtection="1">
      <alignment/>
      <protection/>
    </xf>
    <xf numFmtId="4" fontId="7" fillId="0" borderId="11" xfId="0" applyNumberFormat="1" applyFont="1" applyBorder="1" applyAlignment="1" applyProtection="1">
      <alignment vertical="center"/>
      <protection/>
    </xf>
    <xf numFmtId="0" fontId="13" fillId="2" borderId="0" xfId="20" applyFont="1" applyFill="1" applyAlignment="1" applyProtection="1">
      <alignment horizontal="center" vertical="center"/>
      <protection/>
    </xf>
    <xf numFmtId="0" fontId="0" fillId="0" borderId="24" xfId="0" applyFont="1" applyBorder="1" applyAlignment="1" applyProtection="1">
      <alignment horizontal="left" vertical="center" wrapText="1"/>
      <protection/>
    </xf>
    <xf numFmtId="4" fontId="0" fillId="3" borderId="24" xfId="0" applyNumberFormat="1" applyFont="1" applyFill="1" applyBorder="1" applyAlignment="1" applyProtection="1">
      <alignment vertical="center"/>
      <protection locked="0"/>
    </xf>
    <xf numFmtId="4" fontId="0" fillId="3" borderId="24" xfId="0" applyNumberFormat="1" applyFont="1" applyFill="1" applyBorder="1" applyAlignment="1" applyProtection="1">
      <alignment vertical="center"/>
      <protection/>
    </xf>
    <xf numFmtId="4" fontId="0" fillId="0" borderId="24" xfId="0" applyNumberFormat="1" applyFont="1" applyBorder="1" applyAlignment="1" applyProtection="1">
      <alignment vertical="center"/>
      <protection/>
    </xf>
    <xf numFmtId="4" fontId="25" fillId="0" borderId="11" xfId="0" applyNumberFormat="1" applyFont="1" applyBorder="1" applyAlignment="1" applyProtection="1">
      <alignment/>
      <protection/>
    </xf>
    <xf numFmtId="4" fontId="4" fillId="0" borderId="11" xfId="0" applyNumberFormat="1" applyFont="1" applyBorder="1" applyAlignment="1" applyProtection="1">
      <alignment vertical="center"/>
      <protection/>
    </xf>
    <xf numFmtId="4" fontId="7" fillId="0" borderId="0" xfId="0" applyNumberFormat="1" applyFont="1" applyBorder="1" applyAlignment="1" applyProtection="1">
      <alignment/>
      <protection/>
    </xf>
    <xf numFmtId="4" fontId="7" fillId="0" borderId="0" xfId="0" applyNumberFormat="1" applyFont="1" applyBorder="1" applyAlignment="1" applyProtection="1">
      <alignment vertical="center"/>
      <protection/>
    </xf>
    <xf numFmtId="4" fontId="8" fillId="0" borderId="16" xfId="0" applyNumberFormat="1" applyFont="1" applyBorder="1" applyAlignment="1" applyProtection="1">
      <alignment/>
      <protection/>
    </xf>
    <xf numFmtId="4" fontId="8" fillId="0" borderId="16" xfId="0" applyNumberFormat="1" applyFont="1" applyBorder="1" applyAlignment="1" applyProtection="1">
      <alignment vertical="center"/>
      <protection/>
    </xf>
    <xf numFmtId="4" fontId="8" fillId="0" borderId="22" xfId="0" applyNumberFormat="1" applyFont="1" applyBorder="1" applyAlignment="1" applyProtection="1">
      <alignment/>
      <protection/>
    </xf>
    <xf numFmtId="4" fontId="8" fillId="0" borderId="22" xfId="0" applyNumberFormat="1" applyFont="1" applyBorder="1" applyAlignment="1" applyProtection="1">
      <alignment vertical="center"/>
      <protection/>
    </xf>
    <xf numFmtId="0" fontId="37" fillId="0" borderId="24" xfId="0" applyFont="1" applyBorder="1" applyAlignment="1" applyProtection="1">
      <alignment horizontal="left" vertical="center" wrapText="1"/>
      <protection/>
    </xf>
    <xf numFmtId="4" fontId="37" fillId="3" borderId="24" xfId="0" applyNumberFormat="1" applyFont="1" applyFill="1" applyBorder="1" applyAlignment="1" applyProtection="1">
      <alignment vertical="center"/>
      <protection locked="0"/>
    </xf>
    <xf numFmtId="4" fontId="37" fillId="3" borderId="24" xfId="0" applyNumberFormat="1" applyFont="1" applyFill="1" applyBorder="1" applyAlignment="1" applyProtection="1">
      <alignment vertical="center"/>
      <protection/>
    </xf>
    <xf numFmtId="4" fontId="37" fillId="0" borderId="24" xfId="0" applyNumberFormat="1" applyFont="1" applyBorder="1" applyAlignment="1" applyProtection="1">
      <alignment vertical="center"/>
      <protection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3" fillId="5" borderId="22" xfId="0" applyFont="1" applyFill="1" applyBorder="1" applyAlignment="1" applyProtection="1">
      <alignment horizontal="center" vertical="center" wrapText="1"/>
      <protection/>
    </xf>
    <xf numFmtId="0" fontId="34" fillId="5" borderId="22" xfId="0" applyFont="1" applyFill="1" applyBorder="1" applyAlignment="1" applyProtection="1">
      <alignment horizontal="center" vertical="center" wrapText="1"/>
      <protection/>
    </xf>
    <xf numFmtId="0" fontId="3" fillId="5" borderId="23" xfId="0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17" fillId="0" borderId="0" xfId="0" applyFont="1" applyBorder="1" applyAlignment="1" applyProtection="1">
      <alignment horizontal="left" vertical="center" wrapText="1"/>
      <protection/>
    </xf>
    <xf numFmtId="0" fontId="17" fillId="0" borderId="0" xfId="0" applyFont="1" applyBorder="1" applyAlignment="1" applyProtection="1">
      <alignment horizontal="left" vertical="center"/>
      <protection/>
    </xf>
    <xf numFmtId="4" fontId="32" fillId="0" borderId="0" xfId="0" applyNumberFormat="1" applyFont="1" applyBorder="1" applyAlignment="1" applyProtection="1">
      <alignment vertical="center"/>
      <protection/>
    </xf>
    <xf numFmtId="4" fontId="33" fillId="0" borderId="0" xfId="0" applyNumberFormat="1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3" fillId="5" borderId="0" xfId="0" applyFont="1" applyFill="1" applyBorder="1" applyAlignment="1" applyProtection="1">
      <alignment horizontal="center" vertical="center"/>
      <protection/>
    </xf>
    <xf numFmtId="0" fontId="0" fillId="5" borderId="0" xfId="0" applyFont="1" applyFill="1" applyBorder="1" applyAlignment="1" applyProtection="1">
      <alignment vertical="center"/>
      <protection/>
    </xf>
    <xf numFmtId="4" fontId="2" fillId="0" borderId="0" xfId="0" applyNumberFormat="1" applyFont="1" applyBorder="1" applyAlignment="1" applyProtection="1">
      <alignment vertical="center"/>
      <protection/>
    </xf>
    <xf numFmtId="4" fontId="4" fillId="5" borderId="9" xfId="0" applyNumberFormat="1" applyFont="1" applyFill="1" applyBorder="1" applyAlignment="1" applyProtection="1">
      <alignment vertical="center"/>
      <protection/>
    </xf>
    <xf numFmtId="4" fontId="4" fillId="5" borderId="25" xfId="0" applyNumberFormat="1" applyFont="1" applyFill="1" applyBorder="1" applyAlignment="1" applyProtection="1">
      <alignment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165" fontId="3" fillId="3" borderId="0" xfId="0" applyNumberFormat="1" applyFont="1" applyFill="1" applyBorder="1" applyAlignment="1" applyProtection="1">
      <alignment horizontal="left" vertical="center"/>
      <protection locked="0"/>
    </xf>
    <xf numFmtId="0" fontId="3" fillId="3" borderId="0" xfId="0" applyFont="1" applyFill="1" applyBorder="1" applyAlignment="1" applyProtection="1">
      <alignment horizontal="left" vertical="center"/>
      <protection locked="0"/>
    </xf>
    <xf numFmtId="0" fontId="3" fillId="3" borderId="0" xfId="0" applyFont="1" applyFill="1" applyBorder="1" applyAlignment="1" applyProtection="1">
      <alignment horizontal="left" vertical="center"/>
      <protection/>
    </xf>
    <xf numFmtId="4" fontId="7" fillId="0" borderId="22" xfId="0" applyNumberFormat="1" applyFont="1" applyBorder="1" applyAlignment="1" applyProtection="1">
      <alignment/>
      <protection/>
    </xf>
    <xf numFmtId="4" fontId="7" fillId="0" borderId="22" xfId="0" applyNumberFormat="1" applyFont="1" applyBorder="1" applyAlignment="1" applyProtection="1">
      <alignment vertical="center"/>
      <protection/>
    </xf>
    <xf numFmtId="4" fontId="7" fillId="0" borderId="16" xfId="0" applyNumberFormat="1" applyFont="1" applyBorder="1" applyAlignment="1" applyProtection="1">
      <alignment/>
      <protection/>
    </xf>
    <xf numFmtId="4" fontId="7" fillId="0" borderId="16" xfId="0" applyNumberFormat="1" applyFont="1" applyBorder="1" applyAlignment="1" applyProtection="1">
      <alignment vertical="center"/>
      <protection/>
    </xf>
    <xf numFmtId="4" fontId="8" fillId="0" borderId="11" xfId="0" applyNumberFormat="1" applyFont="1" applyBorder="1" applyAlignment="1" applyProtection="1">
      <alignment/>
      <protection/>
    </xf>
    <xf numFmtId="4" fontId="8" fillId="0" borderId="11" xfId="0" applyNumberFormat="1" applyFont="1" applyBorder="1" applyAlignment="1" applyProtection="1">
      <alignment vertical="center"/>
      <protection/>
    </xf>
    <xf numFmtId="4" fontId="10" fillId="0" borderId="16" xfId="0" applyNumberFormat="1" applyFont="1" applyBorder="1" applyAlignment="1" applyProtection="1">
      <alignment/>
      <protection/>
    </xf>
    <xf numFmtId="4" fontId="10" fillId="0" borderId="16" xfId="0" applyNumberFormat="1" applyFont="1" applyBorder="1" applyAlignment="1" applyProtection="1">
      <alignment vertical="center"/>
      <protection/>
    </xf>
    <xf numFmtId="4" fontId="10" fillId="0" borderId="22" xfId="0" applyNumberFormat="1" applyFont="1" applyBorder="1" applyAlignment="1" applyProtection="1">
      <alignment/>
      <protection/>
    </xf>
    <xf numFmtId="4" fontId="10" fillId="0" borderId="22" xfId="0" applyNumberFormat="1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K110"/>
  <sheetViews>
    <sheetView showGridLines="0" tabSelected="1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5" style="0" customWidth="1"/>
    <col min="34" max="34" width="3.33203125" style="0" customWidth="1"/>
    <col min="35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.66796875" style="0" customWidth="1"/>
    <col min="44" max="44" width="13.66015625" style="0" customWidth="1"/>
    <col min="45" max="46" width="25.83203125" style="0" hidden="1" customWidth="1"/>
    <col min="47" max="47" width="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89" width="9.33203125" style="0" hidden="1" customWidth="1"/>
  </cols>
  <sheetData>
    <row r="1" spans="1:73" ht="21.4" customHeight="1">
      <c r="A1" s="12" t="s">
        <v>0</v>
      </c>
      <c r="B1" s="13"/>
      <c r="C1" s="13"/>
      <c r="D1" s="14" t="s">
        <v>1</v>
      </c>
      <c r="E1" s="13"/>
      <c r="F1" s="13"/>
      <c r="G1" s="13"/>
      <c r="H1" s="13"/>
      <c r="I1" s="13"/>
      <c r="J1" s="13"/>
      <c r="K1" s="15" t="s">
        <v>2</v>
      </c>
      <c r="L1" s="15"/>
      <c r="M1" s="15"/>
      <c r="N1" s="15"/>
      <c r="O1" s="15"/>
      <c r="P1" s="15"/>
      <c r="Q1" s="15"/>
      <c r="R1" s="15"/>
      <c r="S1" s="15"/>
      <c r="T1" s="13"/>
      <c r="U1" s="13"/>
      <c r="V1" s="13"/>
      <c r="W1" s="15" t="s">
        <v>3</v>
      </c>
      <c r="X1" s="15"/>
      <c r="Y1" s="15"/>
      <c r="Z1" s="15"/>
      <c r="AA1" s="15"/>
      <c r="AB1" s="15"/>
      <c r="AC1" s="15"/>
      <c r="AD1" s="15"/>
      <c r="AE1" s="15"/>
      <c r="AF1" s="15"/>
      <c r="AG1" s="13"/>
      <c r="AH1" s="13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7" t="s">
        <v>4</v>
      </c>
      <c r="BB1" s="17" t="s">
        <v>5</v>
      </c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T1" s="18" t="s">
        <v>6</v>
      </c>
      <c r="BU1" s="18" t="s">
        <v>6</v>
      </c>
    </row>
    <row r="2" spans="3:72" ht="37" customHeight="1">
      <c r="C2" s="234" t="s">
        <v>7</v>
      </c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5"/>
      <c r="Q2" s="235"/>
      <c r="R2" s="235"/>
      <c r="S2" s="235"/>
      <c r="T2" s="235"/>
      <c r="U2" s="235"/>
      <c r="V2" s="235"/>
      <c r="W2" s="235"/>
      <c r="X2" s="235"/>
      <c r="Y2" s="235"/>
      <c r="Z2" s="235"/>
      <c r="AA2" s="235"/>
      <c r="AB2" s="235"/>
      <c r="AC2" s="235"/>
      <c r="AD2" s="235"/>
      <c r="AE2" s="235"/>
      <c r="AF2" s="235"/>
      <c r="AG2" s="235"/>
      <c r="AH2" s="235"/>
      <c r="AI2" s="235"/>
      <c r="AJ2" s="235"/>
      <c r="AK2" s="235"/>
      <c r="AL2" s="235"/>
      <c r="AM2" s="235"/>
      <c r="AN2" s="235"/>
      <c r="AO2" s="235"/>
      <c r="AP2" s="235"/>
      <c r="AR2" s="199" t="s">
        <v>8</v>
      </c>
      <c r="AS2" s="200"/>
      <c r="AT2" s="200"/>
      <c r="AU2" s="200"/>
      <c r="AV2" s="200"/>
      <c r="AW2" s="200"/>
      <c r="AX2" s="200"/>
      <c r="AY2" s="200"/>
      <c r="AZ2" s="200"/>
      <c r="BA2" s="200"/>
      <c r="BB2" s="200"/>
      <c r="BC2" s="200"/>
      <c r="BD2" s="200"/>
      <c r="BE2" s="200"/>
      <c r="BS2" s="19" t="s">
        <v>9</v>
      </c>
      <c r="BT2" s="19" t="s">
        <v>10</v>
      </c>
    </row>
    <row r="3" spans="2:72" ht="7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2"/>
      <c r="BS3" s="19" t="s">
        <v>9</v>
      </c>
      <c r="BT3" s="19" t="s">
        <v>11</v>
      </c>
    </row>
    <row r="4" spans="2:71" ht="37" customHeight="1">
      <c r="B4" s="23"/>
      <c r="C4" s="223" t="s">
        <v>12</v>
      </c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224"/>
      <c r="O4" s="224"/>
      <c r="P4" s="224"/>
      <c r="Q4" s="224"/>
      <c r="R4" s="224"/>
      <c r="S4" s="224"/>
      <c r="T4" s="224"/>
      <c r="U4" s="224"/>
      <c r="V4" s="224"/>
      <c r="W4" s="224"/>
      <c r="X4" s="224"/>
      <c r="Y4" s="224"/>
      <c r="Z4" s="224"/>
      <c r="AA4" s="224"/>
      <c r="AB4" s="224"/>
      <c r="AC4" s="224"/>
      <c r="AD4" s="224"/>
      <c r="AE4" s="224"/>
      <c r="AF4" s="224"/>
      <c r="AG4" s="224"/>
      <c r="AH4" s="224"/>
      <c r="AI4" s="224"/>
      <c r="AJ4" s="224"/>
      <c r="AK4" s="224"/>
      <c r="AL4" s="224"/>
      <c r="AM4" s="224"/>
      <c r="AN4" s="224"/>
      <c r="AO4" s="224"/>
      <c r="AP4" s="224"/>
      <c r="AQ4" s="24"/>
      <c r="AS4" s="25" t="s">
        <v>13</v>
      </c>
      <c r="BE4" s="26" t="s">
        <v>14</v>
      </c>
      <c r="BS4" s="19" t="s">
        <v>15</v>
      </c>
    </row>
    <row r="5" spans="2:71" ht="14.5" customHeight="1">
      <c r="B5" s="23"/>
      <c r="C5" s="27"/>
      <c r="D5" s="28" t="s">
        <v>16</v>
      </c>
      <c r="E5" s="27"/>
      <c r="F5" s="27"/>
      <c r="G5" s="27"/>
      <c r="H5" s="27"/>
      <c r="I5" s="27"/>
      <c r="J5" s="27"/>
      <c r="K5" s="238" t="s">
        <v>17</v>
      </c>
      <c r="L5" s="239"/>
      <c r="M5" s="239"/>
      <c r="N5" s="239"/>
      <c r="O5" s="239"/>
      <c r="P5" s="239"/>
      <c r="Q5" s="239"/>
      <c r="R5" s="239"/>
      <c r="S5" s="239"/>
      <c r="T5" s="239"/>
      <c r="U5" s="239"/>
      <c r="V5" s="239"/>
      <c r="W5" s="239"/>
      <c r="X5" s="239"/>
      <c r="Y5" s="239"/>
      <c r="Z5" s="239"/>
      <c r="AA5" s="239"/>
      <c r="AB5" s="239"/>
      <c r="AC5" s="239"/>
      <c r="AD5" s="239"/>
      <c r="AE5" s="239"/>
      <c r="AF5" s="239"/>
      <c r="AG5" s="239"/>
      <c r="AH5" s="239"/>
      <c r="AI5" s="239"/>
      <c r="AJ5" s="239"/>
      <c r="AK5" s="239"/>
      <c r="AL5" s="239"/>
      <c r="AM5" s="239"/>
      <c r="AN5" s="239"/>
      <c r="AO5" s="239"/>
      <c r="AP5" s="27"/>
      <c r="AQ5" s="24"/>
      <c r="BE5" s="236" t="s">
        <v>18</v>
      </c>
      <c r="BS5" s="19" t="s">
        <v>9</v>
      </c>
    </row>
    <row r="6" spans="2:71" ht="37" customHeight="1">
      <c r="B6" s="23"/>
      <c r="C6" s="27"/>
      <c r="D6" s="30" t="s">
        <v>19</v>
      </c>
      <c r="E6" s="27"/>
      <c r="F6" s="27"/>
      <c r="G6" s="27"/>
      <c r="H6" s="27"/>
      <c r="I6" s="27"/>
      <c r="J6" s="27"/>
      <c r="K6" s="240" t="s">
        <v>20</v>
      </c>
      <c r="L6" s="239"/>
      <c r="M6" s="239"/>
      <c r="N6" s="239"/>
      <c r="O6" s="239"/>
      <c r="P6" s="239"/>
      <c r="Q6" s="239"/>
      <c r="R6" s="239"/>
      <c r="S6" s="239"/>
      <c r="T6" s="239"/>
      <c r="U6" s="239"/>
      <c r="V6" s="239"/>
      <c r="W6" s="239"/>
      <c r="X6" s="239"/>
      <c r="Y6" s="239"/>
      <c r="Z6" s="239"/>
      <c r="AA6" s="239"/>
      <c r="AB6" s="239"/>
      <c r="AC6" s="239"/>
      <c r="AD6" s="239"/>
      <c r="AE6" s="239"/>
      <c r="AF6" s="239"/>
      <c r="AG6" s="239"/>
      <c r="AH6" s="239"/>
      <c r="AI6" s="239"/>
      <c r="AJ6" s="239"/>
      <c r="AK6" s="239"/>
      <c r="AL6" s="239"/>
      <c r="AM6" s="239"/>
      <c r="AN6" s="239"/>
      <c r="AO6" s="239"/>
      <c r="AP6" s="27"/>
      <c r="AQ6" s="24"/>
      <c r="BE6" s="237"/>
      <c r="BS6" s="19" t="s">
        <v>9</v>
      </c>
    </row>
    <row r="7" spans="2:71" ht="14.5" customHeight="1">
      <c r="B7" s="23"/>
      <c r="C7" s="27"/>
      <c r="D7" s="31" t="s">
        <v>21</v>
      </c>
      <c r="E7" s="27"/>
      <c r="F7" s="27"/>
      <c r="G7" s="27"/>
      <c r="H7" s="27"/>
      <c r="I7" s="27"/>
      <c r="J7" s="27"/>
      <c r="K7" s="29" t="s">
        <v>22</v>
      </c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31" t="s">
        <v>23</v>
      </c>
      <c r="AL7" s="27"/>
      <c r="AM7" s="27"/>
      <c r="AN7" s="29" t="s">
        <v>22</v>
      </c>
      <c r="AO7" s="27"/>
      <c r="AP7" s="27"/>
      <c r="AQ7" s="24"/>
      <c r="BE7" s="237"/>
      <c r="BS7" s="19" t="s">
        <v>9</v>
      </c>
    </row>
    <row r="8" spans="2:71" ht="14.5" customHeight="1">
      <c r="B8" s="23"/>
      <c r="C8" s="27"/>
      <c r="D8" s="31" t="s">
        <v>24</v>
      </c>
      <c r="E8" s="27"/>
      <c r="F8" s="27"/>
      <c r="G8" s="27"/>
      <c r="H8" s="27"/>
      <c r="I8" s="27"/>
      <c r="J8" s="27"/>
      <c r="K8" s="29" t="s">
        <v>25</v>
      </c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31" t="s">
        <v>26</v>
      </c>
      <c r="AL8" s="27"/>
      <c r="AM8" s="27"/>
      <c r="AN8" s="32" t="s">
        <v>27</v>
      </c>
      <c r="AO8" s="27"/>
      <c r="AP8" s="27"/>
      <c r="AQ8" s="24"/>
      <c r="BE8" s="237"/>
      <c r="BS8" s="19" t="s">
        <v>9</v>
      </c>
    </row>
    <row r="9" spans="2:71" ht="14.5" customHeight="1">
      <c r="B9" s="23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4"/>
      <c r="BE9" s="237"/>
      <c r="BS9" s="19" t="s">
        <v>9</v>
      </c>
    </row>
    <row r="10" spans="2:71" ht="14.5" customHeight="1">
      <c r="B10" s="23"/>
      <c r="C10" s="27"/>
      <c r="D10" s="31" t="s">
        <v>28</v>
      </c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31" t="s">
        <v>29</v>
      </c>
      <c r="AL10" s="27"/>
      <c r="AM10" s="27"/>
      <c r="AN10" s="29" t="s">
        <v>22</v>
      </c>
      <c r="AO10" s="27"/>
      <c r="AP10" s="27"/>
      <c r="AQ10" s="24"/>
      <c r="BE10" s="237"/>
      <c r="BS10" s="19" t="s">
        <v>9</v>
      </c>
    </row>
    <row r="11" spans="2:71" ht="18.4" customHeight="1">
      <c r="B11" s="23"/>
      <c r="C11" s="27"/>
      <c r="D11" s="27"/>
      <c r="E11" s="29" t="s">
        <v>30</v>
      </c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31" t="s">
        <v>31</v>
      </c>
      <c r="AL11" s="27"/>
      <c r="AM11" s="27"/>
      <c r="AN11" s="29" t="s">
        <v>22</v>
      </c>
      <c r="AO11" s="27"/>
      <c r="AP11" s="27"/>
      <c r="AQ11" s="24"/>
      <c r="BE11" s="237"/>
      <c r="BS11" s="19" t="s">
        <v>9</v>
      </c>
    </row>
    <row r="12" spans="2:71" ht="7" customHeight="1">
      <c r="B12" s="23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4"/>
      <c r="BE12" s="237"/>
      <c r="BS12" s="19" t="s">
        <v>9</v>
      </c>
    </row>
    <row r="13" spans="2:71" ht="14.5" customHeight="1">
      <c r="B13" s="23"/>
      <c r="C13" s="27"/>
      <c r="D13" s="31" t="s">
        <v>32</v>
      </c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31" t="s">
        <v>29</v>
      </c>
      <c r="AL13" s="27"/>
      <c r="AM13" s="27"/>
      <c r="AN13" s="33" t="s">
        <v>33</v>
      </c>
      <c r="AO13" s="27"/>
      <c r="AP13" s="27"/>
      <c r="AQ13" s="24"/>
      <c r="BE13" s="237"/>
      <c r="BS13" s="19" t="s">
        <v>9</v>
      </c>
    </row>
    <row r="14" spans="2:71" ht="13.5">
      <c r="B14" s="23"/>
      <c r="C14" s="27"/>
      <c r="D14" s="27"/>
      <c r="E14" s="241" t="s">
        <v>33</v>
      </c>
      <c r="F14" s="242"/>
      <c r="G14" s="242"/>
      <c r="H14" s="242"/>
      <c r="I14" s="242"/>
      <c r="J14" s="242"/>
      <c r="K14" s="242"/>
      <c r="L14" s="242"/>
      <c r="M14" s="242"/>
      <c r="N14" s="242"/>
      <c r="O14" s="242"/>
      <c r="P14" s="242"/>
      <c r="Q14" s="242"/>
      <c r="R14" s="242"/>
      <c r="S14" s="242"/>
      <c r="T14" s="242"/>
      <c r="U14" s="242"/>
      <c r="V14" s="242"/>
      <c r="W14" s="242"/>
      <c r="X14" s="242"/>
      <c r="Y14" s="242"/>
      <c r="Z14" s="242"/>
      <c r="AA14" s="242"/>
      <c r="AB14" s="242"/>
      <c r="AC14" s="242"/>
      <c r="AD14" s="242"/>
      <c r="AE14" s="242"/>
      <c r="AF14" s="242"/>
      <c r="AG14" s="242"/>
      <c r="AH14" s="242"/>
      <c r="AI14" s="242"/>
      <c r="AJ14" s="242"/>
      <c r="AK14" s="31" t="s">
        <v>31</v>
      </c>
      <c r="AL14" s="27"/>
      <c r="AM14" s="27"/>
      <c r="AN14" s="33" t="s">
        <v>33</v>
      </c>
      <c r="AO14" s="27"/>
      <c r="AP14" s="27"/>
      <c r="AQ14" s="24"/>
      <c r="BE14" s="237"/>
      <c r="BS14" s="19" t="s">
        <v>9</v>
      </c>
    </row>
    <row r="15" spans="2:71" ht="7" customHeight="1">
      <c r="B15" s="23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4"/>
      <c r="BE15" s="237"/>
      <c r="BS15" s="19" t="s">
        <v>6</v>
      </c>
    </row>
    <row r="16" spans="2:71" ht="14.5" customHeight="1">
      <c r="B16" s="23"/>
      <c r="C16" s="27"/>
      <c r="D16" s="31" t="s">
        <v>34</v>
      </c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31" t="s">
        <v>29</v>
      </c>
      <c r="AL16" s="27"/>
      <c r="AM16" s="27"/>
      <c r="AN16" s="29" t="s">
        <v>22</v>
      </c>
      <c r="AO16" s="27"/>
      <c r="AP16" s="27"/>
      <c r="AQ16" s="24"/>
      <c r="BE16" s="237"/>
      <c r="BS16" s="19" t="s">
        <v>6</v>
      </c>
    </row>
    <row r="17" spans="2:71" ht="18.4" customHeight="1">
      <c r="B17" s="23"/>
      <c r="C17" s="27"/>
      <c r="D17" s="27"/>
      <c r="E17" s="29" t="s">
        <v>35</v>
      </c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31" t="s">
        <v>31</v>
      </c>
      <c r="AL17" s="27"/>
      <c r="AM17" s="27"/>
      <c r="AN17" s="29" t="s">
        <v>22</v>
      </c>
      <c r="AO17" s="27"/>
      <c r="AP17" s="27"/>
      <c r="AQ17" s="24"/>
      <c r="BE17" s="237"/>
      <c r="BS17" s="19" t="s">
        <v>36</v>
      </c>
    </row>
    <row r="18" spans="2:71" ht="7" customHeight="1">
      <c r="B18" s="23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4"/>
      <c r="BE18" s="237"/>
      <c r="BS18" s="19" t="s">
        <v>9</v>
      </c>
    </row>
    <row r="19" spans="2:71" ht="14.5" customHeight="1">
      <c r="B19" s="23"/>
      <c r="C19" s="27"/>
      <c r="D19" s="31" t="s">
        <v>37</v>
      </c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31" t="s">
        <v>29</v>
      </c>
      <c r="AL19" s="27"/>
      <c r="AM19" s="27"/>
      <c r="AN19" s="29" t="s">
        <v>22</v>
      </c>
      <c r="AO19" s="27"/>
      <c r="AP19" s="27"/>
      <c r="AQ19" s="24"/>
      <c r="BE19" s="237"/>
      <c r="BS19" s="19" t="s">
        <v>9</v>
      </c>
    </row>
    <row r="20" spans="2:57" ht="18.4" customHeight="1">
      <c r="B20" s="23"/>
      <c r="C20" s="27"/>
      <c r="D20" s="27"/>
      <c r="E20" s="29" t="s">
        <v>38</v>
      </c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31" t="s">
        <v>31</v>
      </c>
      <c r="AL20" s="27"/>
      <c r="AM20" s="27"/>
      <c r="AN20" s="29" t="s">
        <v>22</v>
      </c>
      <c r="AO20" s="27"/>
      <c r="AP20" s="27"/>
      <c r="AQ20" s="24"/>
      <c r="BE20" s="237"/>
    </row>
    <row r="21" spans="2:57" ht="7" customHeight="1">
      <c r="B21" s="23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4"/>
      <c r="BE21" s="237"/>
    </row>
    <row r="22" spans="2:57" ht="13.5">
      <c r="B22" s="23"/>
      <c r="C22" s="27"/>
      <c r="D22" s="31" t="s">
        <v>39</v>
      </c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4"/>
      <c r="BE22" s="237"/>
    </row>
    <row r="23" spans="2:57" ht="22.5" customHeight="1">
      <c r="B23" s="23"/>
      <c r="C23" s="27"/>
      <c r="D23" s="27"/>
      <c r="E23" s="243" t="s">
        <v>22</v>
      </c>
      <c r="F23" s="243"/>
      <c r="G23" s="243"/>
      <c r="H23" s="243"/>
      <c r="I23" s="243"/>
      <c r="J23" s="243"/>
      <c r="K23" s="243"/>
      <c r="L23" s="243"/>
      <c r="M23" s="243"/>
      <c r="N23" s="243"/>
      <c r="O23" s="243"/>
      <c r="P23" s="243"/>
      <c r="Q23" s="243"/>
      <c r="R23" s="243"/>
      <c r="S23" s="243"/>
      <c r="T23" s="243"/>
      <c r="U23" s="243"/>
      <c r="V23" s="243"/>
      <c r="W23" s="243"/>
      <c r="X23" s="243"/>
      <c r="Y23" s="243"/>
      <c r="Z23" s="243"/>
      <c r="AA23" s="243"/>
      <c r="AB23" s="243"/>
      <c r="AC23" s="243"/>
      <c r="AD23" s="243"/>
      <c r="AE23" s="243"/>
      <c r="AF23" s="243"/>
      <c r="AG23" s="243"/>
      <c r="AH23" s="243"/>
      <c r="AI23" s="243"/>
      <c r="AJ23" s="243"/>
      <c r="AK23" s="243"/>
      <c r="AL23" s="243"/>
      <c r="AM23" s="243"/>
      <c r="AN23" s="243"/>
      <c r="AO23" s="27"/>
      <c r="AP23" s="27"/>
      <c r="AQ23" s="24"/>
      <c r="BE23" s="237"/>
    </row>
    <row r="24" spans="2:57" ht="7" customHeight="1">
      <c r="B24" s="23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4"/>
      <c r="BE24" s="237"/>
    </row>
    <row r="25" spans="2:57" ht="7" customHeight="1">
      <c r="B25" s="23"/>
      <c r="C25" s="27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27"/>
      <c r="AQ25" s="24"/>
      <c r="BE25" s="237"/>
    </row>
    <row r="26" spans="2:57" ht="14.5" customHeight="1">
      <c r="B26" s="23"/>
      <c r="C26" s="27"/>
      <c r="D26" s="35" t="s">
        <v>40</v>
      </c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44">
        <f>ROUND(AG87,2)</f>
        <v>0</v>
      </c>
      <c r="AL26" s="239"/>
      <c r="AM26" s="239"/>
      <c r="AN26" s="239"/>
      <c r="AO26" s="239"/>
      <c r="AP26" s="27"/>
      <c r="AQ26" s="24"/>
      <c r="BE26" s="237"/>
    </row>
    <row r="27" spans="2:57" ht="14.5" customHeight="1">
      <c r="B27" s="23"/>
      <c r="C27" s="27"/>
      <c r="D27" s="35" t="s">
        <v>41</v>
      </c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44">
        <f>ROUND(AG103,2)</f>
        <v>0</v>
      </c>
      <c r="AL27" s="244"/>
      <c r="AM27" s="244"/>
      <c r="AN27" s="244"/>
      <c r="AO27" s="244"/>
      <c r="AP27" s="27"/>
      <c r="AQ27" s="24"/>
      <c r="BE27" s="237"/>
    </row>
    <row r="28" spans="2:57" s="1" customFormat="1" ht="7" customHeight="1">
      <c r="B28" s="36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8"/>
      <c r="BE28" s="237"/>
    </row>
    <row r="29" spans="2:57" s="1" customFormat="1" ht="25.9" customHeight="1">
      <c r="B29" s="36"/>
      <c r="C29" s="37"/>
      <c r="D29" s="39" t="s">
        <v>42</v>
      </c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245">
        <f>ROUND(AK26+AK27,2)</f>
        <v>0</v>
      </c>
      <c r="AL29" s="246"/>
      <c r="AM29" s="246"/>
      <c r="AN29" s="246"/>
      <c r="AO29" s="246"/>
      <c r="AP29" s="37"/>
      <c r="AQ29" s="38"/>
      <c r="BE29" s="237"/>
    </row>
    <row r="30" spans="2:57" s="1" customFormat="1" ht="7" customHeight="1">
      <c r="B30" s="36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8"/>
      <c r="BE30" s="237"/>
    </row>
    <row r="31" spans="2:57" s="2" customFormat="1" ht="14.5" customHeight="1">
      <c r="B31" s="41"/>
      <c r="C31" s="42"/>
      <c r="D31" s="43" t="s">
        <v>43</v>
      </c>
      <c r="E31" s="42"/>
      <c r="F31" s="43" t="s">
        <v>44</v>
      </c>
      <c r="G31" s="42"/>
      <c r="H31" s="42"/>
      <c r="I31" s="42"/>
      <c r="J31" s="42"/>
      <c r="K31" s="42"/>
      <c r="L31" s="216">
        <v>0.21</v>
      </c>
      <c r="M31" s="217"/>
      <c r="N31" s="217"/>
      <c r="O31" s="217"/>
      <c r="P31" s="42"/>
      <c r="Q31" s="42"/>
      <c r="R31" s="42"/>
      <c r="S31" s="42"/>
      <c r="T31" s="45" t="s">
        <v>45</v>
      </c>
      <c r="U31" s="42"/>
      <c r="V31" s="42"/>
      <c r="W31" s="218">
        <f>ROUND(AZ87+SUM(CD104:CD108),2)</f>
        <v>0</v>
      </c>
      <c r="X31" s="217"/>
      <c r="Y31" s="217"/>
      <c r="Z31" s="217"/>
      <c r="AA31" s="217"/>
      <c r="AB31" s="217"/>
      <c r="AC31" s="217"/>
      <c r="AD31" s="217"/>
      <c r="AE31" s="217"/>
      <c r="AF31" s="42"/>
      <c r="AG31" s="42"/>
      <c r="AH31" s="42"/>
      <c r="AI31" s="42"/>
      <c r="AJ31" s="42"/>
      <c r="AK31" s="218">
        <f>ROUND(AV87+SUM(BY104:BY108),2)</f>
        <v>0</v>
      </c>
      <c r="AL31" s="217"/>
      <c r="AM31" s="217"/>
      <c r="AN31" s="217"/>
      <c r="AO31" s="217"/>
      <c r="AP31" s="42"/>
      <c r="AQ31" s="46"/>
      <c r="BE31" s="237"/>
    </row>
    <row r="32" spans="2:57" s="2" customFormat="1" ht="14.5" customHeight="1">
      <c r="B32" s="41"/>
      <c r="C32" s="42"/>
      <c r="D32" s="42"/>
      <c r="E32" s="42"/>
      <c r="F32" s="43" t="s">
        <v>46</v>
      </c>
      <c r="G32" s="42"/>
      <c r="H32" s="42"/>
      <c r="I32" s="42"/>
      <c r="J32" s="42"/>
      <c r="K32" s="42"/>
      <c r="L32" s="216">
        <v>0.15</v>
      </c>
      <c r="M32" s="217"/>
      <c r="N32" s="217"/>
      <c r="O32" s="217"/>
      <c r="P32" s="42"/>
      <c r="Q32" s="42"/>
      <c r="R32" s="42"/>
      <c r="S32" s="42"/>
      <c r="T32" s="45" t="s">
        <v>45</v>
      </c>
      <c r="U32" s="42"/>
      <c r="V32" s="42"/>
      <c r="W32" s="218">
        <f>ROUND(BA87+SUM(CE104:CE108),2)</f>
        <v>0</v>
      </c>
      <c r="X32" s="217"/>
      <c r="Y32" s="217"/>
      <c r="Z32" s="217"/>
      <c r="AA32" s="217"/>
      <c r="AB32" s="217"/>
      <c r="AC32" s="217"/>
      <c r="AD32" s="217"/>
      <c r="AE32" s="217"/>
      <c r="AF32" s="42"/>
      <c r="AG32" s="42"/>
      <c r="AH32" s="42"/>
      <c r="AI32" s="42"/>
      <c r="AJ32" s="42"/>
      <c r="AK32" s="218">
        <f>ROUND(AW87+SUM(BZ104:BZ108),2)</f>
        <v>0</v>
      </c>
      <c r="AL32" s="217"/>
      <c r="AM32" s="217"/>
      <c r="AN32" s="217"/>
      <c r="AO32" s="217"/>
      <c r="AP32" s="42"/>
      <c r="AQ32" s="46"/>
      <c r="BE32" s="237"/>
    </row>
    <row r="33" spans="2:57" s="2" customFormat="1" ht="14.5" customHeight="1" hidden="1">
      <c r="B33" s="41"/>
      <c r="C33" s="42"/>
      <c r="D33" s="42"/>
      <c r="E33" s="42"/>
      <c r="F33" s="43" t="s">
        <v>47</v>
      </c>
      <c r="G33" s="42"/>
      <c r="H33" s="42"/>
      <c r="I33" s="42"/>
      <c r="J33" s="42"/>
      <c r="K33" s="42"/>
      <c r="L33" s="216">
        <v>0.21</v>
      </c>
      <c r="M33" s="217"/>
      <c r="N33" s="217"/>
      <c r="O33" s="217"/>
      <c r="P33" s="42"/>
      <c r="Q33" s="42"/>
      <c r="R33" s="42"/>
      <c r="S33" s="42"/>
      <c r="T33" s="45" t="s">
        <v>45</v>
      </c>
      <c r="U33" s="42"/>
      <c r="V33" s="42"/>
      <c r="W33" s="218">
        <f>ROUND(BB87+SUM(CF104:CF108),2)</f>
        <v>0</v>
      </c>
      <c r="X33" s="217"/>
      <c r="Y33" s="217"/>
      <c r="Z33" s="217"/>
      <c r="AA33" s="217"/>
      <c r="AB33" s="217"/>
      <c r="AC33" s="217"/>
      <c r="AD33" s="217"/>
      <c r="AE33" s="217"/>
      <c r="AF33" s="42"/>
      <c r="AG33" s="42"/>
      <c r="AH33" s="42"/>
      <c r="AI33" s="42"/>
      <c r="AJ33" s="42"/>
      <c r="AK33" s="218">
        <v>0</v>
      </c>
      <c r="AL33" s="217"/>
      <c r="AM33" s="217"/>
      <c r="AN33" s="217"/>
      <c r="AO33" s="217"/>
      <c r="AP33" s="42"/>
      <c r="AQ33" s="46"/>
      <c r="BE33" s="237"/>
    </row>
    <row r="34" spans="2:57" s="2" customFormat="1" ht="14.5" customHeight="1" hidden="1">
      <c r="B34" s="41"/>
      <c r="C34" s="42"/>
      <c r="D34" s="42"/>
      <c r="E34" s="42"/>
      <c r="F34" s="43" t="s">
        <v>48</v>
      </c>
      <c r="G34" s="42"/>
      <c r="H34" s="42"/>
      <c r="I34" s="42"/>
      <c r="J34" s="42"/>
      <c r="K34" s="42"/>
      <c r="L34" s="216">
        <v>0.15</v>
      </c>
      <c r="M34" s="217"/>
      <c r="N34" s="217"/>
      <c r="O34" s="217"/>
      <c r="P34" s="42"/>
      <c r="Q34" s="42"/>
      <c r="R34" s="42"/>
      <c r="S34" s="42"/>
      <c r="T34" s="45" t="s">
        <v>45</v>
      </c>
      <c r="U34" s="42"/>
      <c r="V34" s="42"/>
      <c r="W34" s="218">
        <f>ROUND(BC87+SUM(CG104:CG108),2)</f>
        <v>0</v>
      </c>
      <c r="X34" s="217"/>
      <c r="Y34" s="217"/>
      <c r="Z34" s="217"/>
      <c r="AA34" s="217"/>
      <c r="AB34" s="217"/>
      <c r="AC34" s="217"/>
      <c r="AD34" s="217"/>
      <c r="AE34" s="217"/>
      <c r="AF34" s="42"/>
      <c r="AG34" s="42"/>
      <c r="AH34" s="42"/>
      <c r="AI34" s="42"/>
      <c r="AJ34" s="42"/>
      <c r="AK34" s="218">
        <v>0</v>
      </c>
      <c r="AL34" s="217"/>
      <c r="AM34" s="217"/>
      <c r="AN34" s="217"/>
      <c r="AO34" s="217"/>
      <c r="AP34" s="42"/>
      <c r="AQ34" s="46"/>
      <c r="BE34" s="237"/>
    </row>
    <row r="35" spans="2:43" s="2" customFormat="1" ht="14.5" customHeight="1" hidden="1">
      <c r="B35" s="41"/>
      <c r="C35" s="42"/>
      <c r="D35" s="42"/>
      <c r="E35" s="42"/>
      <c r="F35" s="43" t="s">
        <v>49</v>
      </c>
      <c r="G35" s="42"/>
      <c r="H35" s="42"/>
      <c r="I35" s="42"/>
      <c r="J35" s="42"/>
      <c r="K35" s="42"/>
      <c r="L35" s="216">
        <v>0</v>
      </c>
      <c r="M35" s="217"/>
      <c r="N35" s="217"/>
      <c r="O35" s="217"/>
      <c r="P35" s="42"/>
      <c r="Q35" s="42"/>
      <c r="R35" s="42"/>
      <c r="S35" s="42"/>
      <c r="T35" s="45" t="s">
        <v>45</v>
      </c>
      <c r="U35" s="42"/>
      <c r="V35" s="42"/>
      <c r="W35" s="218">
        <f>ROUND(BD87+SUM(CH104:CH108),2)</f>
        <v>0</v>
      </c>
      <c r="X35" s="217"/>
      <c r="Y35" s="217"/>
      <c r="Z35" s="217"/>
      <c r="AA35" s="217"/>
      <c r="AB35" s="217"/>
      <c r="AC35" s="217"/>
      <c r="AD35" s="217"/>
      <c r="AE35" s="217"/>
      <c r="AF35" s="42"/>
      <c r="AG35" s="42"/>
      <c r="AH35" s="42"/>
      <c r="AI35" s="42"/>
      <c r="AJ35" s="42"/>
      <c r="AK35" s="218">
        <v>0</v>
      </c>
      <c r="AL35" s="217"/>
      <c r="AM35" s="217"/>
      <c r="AN35" s="217"/>
      <c r="AO35" s="217"/>
      <c r="AP35" s="42"/>
      <c r="AQ35" s="46"/>
    </row>
    <row r="36" spans="2:43" s="1" customFormat="1" ht="7" customHeight="1">
      <c r="B36" s="36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8"/>
    </row>
    <row r="37" spans="2:43" s="1" customFormat="1" ht="25.9" customHeight="1">
      <c r="B37" s="36"/>
      <c r="C37" s="47"/>
      <c r="D37" s="48" t="s">
        <v>50</v>
      </c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50" t="s">
        <v>51</v>
      </c>
      <c r="U37" s="49"/>
      <c r="V37" s="49"/>
      <c r="W37" s="49"/>
      <c r="X37" s="219" t="s">
        <v>52</v>
      </c>
      <c r="Y37" s="220"/>
      <c r="Z37" s="220"/>
      <c r="AA37" s="220"/>
      <c r="AB37" s="220"/>
      <c r="AC37" s="49"/>
      <c r="AD37" s="49"/>
      <c r="AE37" s="49"/>
      <c r="AF37" s="49"/>
      <c r="AG37" s="49"/>
      <c r="AH37" s="49"/>
      <c r="AI37" s="49"/>
      <c r="AJ37" s="49"/>
      <c r="AK37" s="221">
        <f>SUM(AK29:AK35)</f>
        <v>0</v>
      </c>
      <c r="AL37" s="220"/>
      <c r="AM37" s="220"/>
      <c r="AN37" s="220"/>
      <c r="AO37" s="222"/>
      <c r="AP37" s="47"/>
      <c r="AQ37" s="38"/>
    </row>
    <row r="38" spans="2:43" s="1" customFormat="1" ht="14.5" customHeight="1">
      <c r="B38" s="36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8"/>
    </row>
    <row r="39" spans="2:43" ht="13.5">
      <c r="B39" s="23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4"/>
    </row>
    <row r="40" spans="2:43" ht="13.5">
      <c r="B40" s="23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4"/>
    </row>
    <row r="41" spans="2:43" ht="13.5">
      <c r="B41" s="23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4"/>
    </row>
    <row r="42" spans="2:43" ht="13.5">
      <c r="B42" s="23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4"/>
    </row>
    <row r="43" spans="2:43" ht="13.5">
      <c r="B43" s="23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4"/>
    </row>
    <row r="44" spans="2:43" ht="13.5">
      <c r="B44" s="23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4"/>
    </row>
    <row r="45" spans="2:43" ht="13.5">
      <c r="B45" s="23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4"/>
    </row>
    <row r="46" spans="2:43" ht="13.5">
      <c r="B46" s="23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4"/>
    </row>
    <row r="47" spans="2:43" ht="13.5">
      <c r="B47" s="23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4"/>
    </row>
    <row r="48" spans="2:43" ht="13.5">
      <c r="B48" s="23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4"/>
    </row>
    <row r="49" spans="2:43" s="1" customFormat="1" ht="13.5">
      <c r="B49" s="36"/>
      <c r="C49" s="37"/>
      <c r="D49" s="51" t="s">
        <v>53</v>
      </c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3"/>
      <c r="AA49" s="37"/>
      <c r="AB49" s="37"/>
      <c r="AC49" s="51" t="s">
        <v>54</v>
      </c>
      <c r="AD49" s="52"/>
      <c r="AE49" s="52"/>
      <c r="AF49" s="52"/>
      <c r="AG49" s="52"/>
      <c r="AH49" s="52"/>
      <c r="AI49" s="52"/>
      <c r="AJ49" s="52"/>
      <c r="AK49" s="52"/>
      <c r="AL49" s="52"/>
      <c r="AM49" s="52"/>
      <c r="AN49" s="52"/>
      <c r="AO49" s="53"/>
      <c r="AP49" s="37"/>
      <c r="AQ49" s="38"/>
    </row>
    <row r="50" spans="2:43" ht="13.5">
      <c r="B50" s="23"/>
      <c r="C50" s="27"/>
      <c r="D50" s="54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55"/>
      <c r="AA50" s="27"/>
      <c r="AB50" s="27"/>
      <c r="AC50" s="54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55"/>
      <c r="AP50" s="27"/>
      <c r="AQ50" s="24"/>
    </row>
    <row r="51" spans="2:43" ht="13.5">
      <c r="B51" s="23"/>
      <c r="C51" s="27"/>
      <c r="D51" s="54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55"/>
      <c r="AA51" s="27"/>
      <c r="AB51" s="27"/>
      <c r="AC51" s="54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55"/>
      <c r="AP51" s="27"/>
      <c r="AQ51" s="24"/>
    </row>
    <row r="52" spans="2:43" ht="13.5">
      <c r="B52" s="23"/>
      <c r="C52" s="27"/>
      <c r="D52" s="54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55"/>
      <c r="AA52" s="27"/>
      <c r="AB52" s="27"/>
      <c r="AC52" s="54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55"/>
      <c r="AP52" s="27"/>
      <c r="AQ52" s="24"/>
    </row>
    <row r="53" spans="2:43" ht="13.5">
      <c r="B53" s="23"/>
      <c r="C53" s="27"/>
      <c r="D53" s="54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55"/>
      <c r="AA53" s="27"/>
      <c r="AB53" s="27"/>
      <c r="AC53" s="54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55"/>
      <c r="AP53" s="27"/>
      <c r="AQ53" s="24"/>
    </row>
    <row r="54" spans="2:43" ht="13.5">
      <c r="B54" s="23"/>
      <c r="C54" s="27"/>
      <c r="D54" s="54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55"/>
      <c r="AA54" s="27"/>
      <c r="AB54" s="27"/>
      <c r="AC54" s="54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55"/>
      <c r="AP54" s="27"/>
      <c r="AQ54" s="24"/>
    </row>
    <row r="55" spans="2:43" ht="13.5">
      <c r="B55" s="23"/>
      <c r="C55" s="27"/>
      <c r="D55" s="54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55"/>
      <c r="AA55" s="27"/>
      <c r="AB55" s="27"/>
      <c r="AC55" s="54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55"/>
      <c r="AP55" s="27"/>
      <c r="AQ55" s="24"/>
    </row>
    <row r="56" spans="2:43" ht="13.5">
      <c r="B56" s="23"/>
      <c r="C56" s="27"/>
      <c r="D56" s="54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55"/>
      <c r="AA56" s="27"/>
      <c r="AB56" s="27"/>
      <c r="AC56" s="54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55"/>
      <c r="AP56" s="27"/>
      <c r="AQ56" s="24"/>
    </row>
    <row r="57" spans="2:43" ht="13.5">
      <c r="B57" s="23"/>
      <c r="C57" s="27"/>
      <c r="D57" s="54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55"/>
      <c r="AA57" s="27"/>
      <c r="AB57" s="27"/>
      <c r="AC57" s="54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55"/>
      <c r="AP57" s="27"/>
      <c r="AQ57" s="24"/>
    </row>
    <row r="58" spans="2:43" s="1" customFormat="1" ht="13.5">
      <c r="B58" s="36"/>
      <c r="C58" s="37"/>
      <c r="D58" s="56" t="s">
        <v>55</v>
      </c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8" t="s">
        <v>56</v>
      </c>
      <c r="S58" s="57"/>
      <c r="T58" s="57"/>
      <c r="U58" s="57"/>
      <c r="V58" s="57"/>
      <c r="W58" s="57"/>
      <c r="X58" s="57"/>
      <c r="Y58" s="57"/>
      <c r="Z58" s="59"/>
      <c r="AA58" s="37"/>
      <c r="AB58" s="37"/>
      <c r="AC58" s="56" t="s">
        <v>55</v>
      </c>
      <c r="AD58" s="57"/>
      <c r="AE58" s="57"/>
      <c r="AF58" s="57"/>
      <c r="AG58" s="57"/>
      <c r="AH58" s="57"/>
      <c r="AI58" s="57"/>
      <c r="AJ58" s="57"/>
      <c r="AK58" s="57"/>
      <c r="AL58" s="57"/>
      <c r="AM58" s="58" t="s">
        <v>56</v>
      </c>
      <c r="AN58" s="57"/>
      <c r="AO58" s="59"/>
      <c r="AP58" s="37"/>
      <c r="AQ58" s="38"/>
    </row>
    <row r="59" spans="2:43" ht="13.5">
      <c r="B59" s="23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4"/>
    </row>
    <row r="60" spans="2:43" s="1" customFormat="1" ht="13.5">
      <c r="B60" s="36"/>
      <c r="C60" s="37"/>
      <c r="D60" s="51" t="s">
        <v>57</v>
      </c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3"/>
      <c r="AA60" s="37"/>
      <c r="AB60" s="37"/>
      <c r="AC60" s="51" t="s">
        <v>58</v>
      </c>
      <c r="AD60" s="52"/>
      <c r="AE60" s="52"/>
      <c r="AF60" s="52"/>
      <c r="AG60" s="52"/>
      <c r="AH60" s="52"/>
      <c r="AI60" s="52"/>
      <c r="AJ60" s="52"/>
      <c r="AK60" s="52"/>
      <c r="AL60" s="52"/>
      <c r="AM60" s="52"/>
      <c r="AN60" s="52"/>
      <c r="AO60" s="53"/>
      <c r="AP60" s="37"/>
      <c r="AQ60" s="38"/>
    </row>
    <row r="61" spans="2:43" ht="13.5">
      <c r="B61" s="23"/>
      <c r="C61" s="27"/>
      <c r="D61" s="54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55"/>
      <c r="AA61" s="27"/>
      <c r="AB61" s="27"/>
      <c r="AC61" s="54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55"/>
      <c r="AP61" s="27"/>
      <c r="AQ61" s="24"/>
    </row>
    <row r="62" spans="2:43" ht="13.5">
      <c r="B62" s="23"/>
      <c r="C62" s="27"/>
      <c r="D62" s="54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55"/>
      <c r="AA62" s="27"/>
      <c r="AB62" s="27"/>
      <c r="AC62" s="54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55"/>
      <c r="AP62" s="27"/>
      <c r="AQ62" s="24"/>
    </row>
    <row r="63" spans="2:43" ht="13.5">
      <c r="B63" s="23"/>
      <c r="C63" s="27"/>
      <c r="D63" s="54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55"/>
      <c r="AA63" s="27"/>
      <c r="AB63" s="27"/>
      <c r="AC63" s="54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55"/>
      <c r="AP63" s="27"/>
      <c r="AQ63" s="24"/>
    </row>
    <row r="64" spans="2:43" ht="13.5">
      <c r="B64" s="23"/>
      <c r="C64" s="27"/>
      <c r="D64" s="54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55"/>
      <c r="AA64" s="27"/>
      <c r="AB64" s="27"/>
      <c r="AC64" s="54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55"/>
      <c r="AP64" s="27"/>
      <c r="AQ64" s="24"/>
    </row>
    <row r="65" spans="2:43" ht="13.5">
      <c r="B65" s="23"/>
      <c r="C65" s="27"/>
      <c r="D65" s="54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55"/>
      <c r="AA65" s="27"/>
      <c r="AB65" s="27"/>
      <c r="AC65" s="54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55"/>
      <c r="AP65" s="27"/>
      <c r="AQ65" s="24"/>
    </row>
    <row r="66" spans="2:43" ht="13.5">
      <c r="B66" s="23"/>
      <c r="C66" s="27"/>
      <c r="D66" s="54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55"/>
      <c r="AA66" s="27"/>
      <c r="AB66" s="27"/>
      <c r="AC66" s="54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55"/>
      <c r="AP66" s="27"/>
      <c r="AQ66" s="24"/>
    </row>
    <row r="67" spans="2:43" ht="13.5">
      <c r="B67" s="23"/>
      <c r="C67" s="27"/>
      <c r="D67" s="54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55"/>
      <c r="AA67" s="27"/>
      <c r="AB67" s="27"/>
      <c r="AC67" s="54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55"/>
      <c r="AP67" s="27"/>
      <c r="AQ67" s="24"/>
    </row>
    <row r="68" spans="2:43" ht="13.5">
      <c r="B68" s="23"/>
      <c r="C68" s="27"/>
      <c r="D68" s="54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55"/>
      <c r="AA68" s="27"/>
      <c r="AB68" s="27"/>
      <c r="AC68" s="54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55"/>
      <c r="AP68" s="27"/>
      <c r="AQ68" s="24"/>
    </row>
    <row r="69" spans="2:43" s="1" customFormat="1" ht="13.5">
      <c r="B69" s="36"/>
      <c r="C69" s="37"/>
      <c r="D69" s="56" t="s">
        <v>55</v>
      </c>
      <c r="E69" s="57"/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8" t="s">
        <v>56</v>
      </c>
      <c r="S69" s="57"/>
      <c r="T69" s="57"/>
      <c r="U69" s="57"/>
      <c r="V69" s="57"/>
      <c r="W69" s="57"/>
      <c r="X69" s="57"/>
      <c r="Y69" s="57"/>
      <c r="Z69" s="59"/>
      <c r="AA69" s="37"/>
      <c r="AB69" s="37"/>
      <c r="AC69" s="56" t="s">
        <v>55</v>
      </c>
      <c r="AD69" s="57"/>
      <c r="AE69" s="57"/>
      <c r="AF69" s="57"/>
      <c r="AG69" s="57"/>
      <c r="AH69" s="57"/>
      <c r="AI69" s="57"/>
      <c r="AJ69" s="57"/>
      <c r="AK69" s="57"/>
      <c r="AL69" s="57"/>
      <c r="AM69" s="58" t="s">
        <v>56</v>
      </c>
      <c r="AN69" s="57"/>
      <c r="AO69" s="59"/>
      <c r="AP69" s="37"/>
      <c r="AQ69" s="38"/>
    </row>
    <row r="70" spans="2:43" s="1" customFormat="1" ht="7" customHeight="1">
      <c r="B70" s="36"/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  <c r="AF70" s="37"/>
      <c r="AG70" s="37"/>
      <c r="AH70" s="37"/>
      <c r="AI70" s="37"/>
      <c r="AJ70" s="37"/>
      <c r="AK70" s="37"/>
      <c r="AL70" s="37"/>
      <c r="AM70" s="37"/>
      <c r="AN70" s="37"/>
      <c r="AO70" s="37"/>
      <c r="AP70" s="37"/>
      <c r="AQ70" s="38"/>
    </row>
    <row r="71" spans="2:43" s="1" customFormat="1" ht="7" customHeight="1">
      <c r="B71" s="60"/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1"/>
      <c r="P71" s="61"/>
      <c r="Q71" s="61"/>
      <c r="R71" s="61"/>
      <c r="S71" s="61"/>
      <c r="T71" s="61"/>
      <c r="U71" s="61"/>
      <c r="V71" s="61"/>
      <c r="W71" s="61"/>
      <c r="X71" s="61"/>
      <c r="Y71" s="61"/>
      <c r="Z71" s="61"/>
      <c r="AA71" s="61"/>
      <c r="AB71" s="61"/>
      <c r="AC71" s="61"/>
      <c r="AD71" s="61"/>
      <c r="AE71" s="61"/>
      <c r="AF71" s="61"/>
      <c r="AG71" s="61"/>
      <c r="AH71" s="61"/>
      <c r="AI71" s="61"/>
      <c r="AJ71" s="61"/>
      <c r="AK71" s="61"/>
      <c r="AL71" s="61"/>
      <c r="AM71" s="61"/>
      <c r="AN71" s="61"/>
      <c r="AO71" s="61"/>
      <c r="AP71" s="61"/>
      <c r="AQ71" s="62"/>
    </row>
    <row r="75" spans="2:43" s="1" customFormat="1" ht="7" customHeight="1">
      <c r="B75" s="63"/>
      <c r="C75" s="64"/>
      <c r="D75" s="64"/>
      <c r="E75" s="64"/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4"/>
      <c r="U75" s="64"/>
      <c r="V75" s="64"/>
      <c r="W75" s="64"/>
      <c r="X75" s="64"/>
      <c r="Y75" s="64"/>
      <c r="Z75" s="64"/>
      <c r="AA75" s="64"/>
      <c r="AB75" s="64"/>
      <c r="AC75" s="64"/>
      <c r="AD75" s="64"/>
      <c r="AE75" s="64"/>
      <c r="AF75" s="64"/>
      <c r="AG75" s="64"/>
      <c r="AH75" s="64"/>
      <c r="AI75" s="64"/>
      <c r="AJ75" s="64"/>
      <c r="AK75" s="64"/>
      <c r="AL75" s="64"/>
      <c r="AM75" s="64"/>
      <c r="AN75" s="64"/>
      <c r="AO75" s="64"/>
      <c r="AP75" s="64"/>
      <c r="AQ75" s="65"/>
    </row>
    <row r="76" spans="2:43" s="1" customFormat="1" ht="37" customHeight="1">
      <c r="B76" s="36"/>
      <c r="C76" s="223" t="s">
        <v>59</v>
      </c>
      <c r="D76" s="224"/>
      <c r="E76" s="224"/>
      <c r="F76" s="224"/>
      <c r="G76" s="224"/>
      <c r="H76" s="224"/>
      <c r="I76" s="224"/>
      <c r="J76" s="224"/>
      <c r="K76" s="224"/>
      <c r="L76" s="224"/>
      <c r="M76" s="224"/>
      <c r="N76" s="224"/>
      <c r="O76" s="224"/>
      <c r="P76" s="224"/>
      <c r="Q76" s="224"/>
      <c r="R76" s="224"/>
      <c r="S76" s="224"/>
      <c r="T76" s="224"/>
      <c r="U76" s="224"/>
      <c r="V76" s="224"/>
      <c r="W76" s="224"/>
      <c r="X76" s="224"/>
      <c r="Y76" s="224"/>
      <c r="Z76" s="224"/>
      <c r="AA76" s="224"/>
      <c r="AB76" s="224"/>
      <c r="AC76" s="224"/>
      <c r="AD76" s="224"/>
      <c r="AE76" s="224"/>
      <c r="AF76" s="224"/>
      <c r="AG76" s="224"/>
      <c r="AH76" s="224"/>
      <c r="AI76" s="224"/>
      <c r="AJ76" s="224"/>
      <c r="AK76" s="224"/>
      <c r="AL76" s="224"/>
      <c r="AM76" s="224"/>
      <c r="AN76" s="224"/>
      <c r="AO76" s="224"/>
      <c r="AP76" s="224"/>
      <c r="AQ76" s="38"/>
    </row>
    <row r="77" spans="2:43" s="3" customFormat="1" ht="14.5" customHeight="1">
      <c r="B77" s="66"/>
      <c r="C77" s="31" t="s">
        <v>16</v>
      </c>
      <c r="D77" s="67"/>
      <c r="E77" s="67"/>
      <c r="F77" s="67"/>
      <c r="G77" s="67"/>
      <c r="H77" s="67"/>
      <c r="I77" s="67"/>
      <c r="J77" s="67"/>
      <c r="K77" s="67"/>
      <c r="L77" s="67" t="str">
        <f>K5</f>
        <v>17049_4</v>
      </c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67"/>
      <c r="AO77" s="67"/>
      <c r="AP77" s="67"/>
      <c r="AQ77" s="68"/>
    </row>
    <row r="78" spans="2:43" s="4" customFormat="1" ht="37" customHeight="1">
      <c r="B78" s="69"/>
      <c r="C78" s="70" t="s">
        <v>19</v>
      </c>
      <c r="D78" s="71"/>
      <c r="E78" s="71"/>
      <c r="F78" s="71"/>
      <c r="G78" s="71"/>
      <c r="H78" s="71"/>
      <c r="I78" s="71"/>
      <c r="J78" s="71"/>
      <c r="K78" s="71"/>
      <c r="L78" s="225" t="str">
        <f>K6</f>
        <v>Výměna technologie měnírny Letná - DPS</v>
      </c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  <c r="AH78" s="226"/>
      <c r="AI78" s="226"/>
      <c r="AJ78" s="226"/>
      <c r="AK78" s="226"/>
      <c r="AL78" s="226"/>
      <c r="AM78" s="226"/>
      <c r="AN78" s="226"/>
      <c r="AO78" s="226"/>
      <c r="AP78" s="71"/>
      <c r="AQ78" s="72"/>
    </row>
    <row r="79" spans="2:43" s="1" customFormat="1" ht="7" customHeight="1">
      <c r="B79" s="36"/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  <c r="AF79" s="37"/>
      <c r="AG79" s="37"/>
      <c r="AH79" s="37"/>
      <c r="AI79" s="37"/>
      <c r="AJ79" s="37"/>
      <c r="AK79" s="37"/>
      <c r="AL79" s="37"/>
      <c r="AM79" s="37"/>
      <c r="AN79" s="37"/>
      <c r="AO79" s="37"/>
      <c r="AP79" s="37"/>
      <c r="AQ79" s="38"/>
    </row>
    <row r="80" spans="2:43" s="1" customFormat="1" ht="13.5">
      <c r="B80" s="36"/>
      <c r="C80" s="31" t="s">
        <v>24</v>
      </c>
      <c r="D80" s="37"/>
      <c r="E80" s="37"/>
      <c r="F80" s="37"/>
      <c r="G80" s="37"/>
      <c r="H80" s="37"/>
      <c r="I80" s="37"/>
      <c r="J80" s="37"/>
      <c r="K80" s="37"/>
      <c r="L80" s="73" t="str">
        <f>IF(K8="","",K8)</f>
        <v>Plzeň</v>
      </c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  <c r="AF80" s="37"/>
      <c r="AG80" s="37"/>
      <c r="AH80" s="37"/>
      <c r="AI80" s="31" t="s">
        <v>26</v>
      </c>
      <c r="AJ80" s="37"/>
      <c r="AK80" s="37"/>
      <c r="AL80" s="37"/>
      <c r="AM80" s="74" t="str">
        <f>IF(AN8="","",AN8)</f>
        <v>18. 7. 2017</v>
      </c>
      <c r="AN80" s="37"/>
      <c r="AO80" s="37"/>
      <c r="AP80" s="37"/>
      <c r="AQ80" s="38"/>
    </row>
    <row r="81" spans="2:43" s="1" customFormat="1" ht="7" customHeight="1">
      <c r="B81" s="36"/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  <c r="AF81" s="37"/>
      <c r="AG81" s="37"/>
      <c r="AH81" s="37"/>
      <c r="AI81" s="37"/>
      <c r="AJ81" s="37"/>
      <c r="AK81" s="37"/>
      <c r="AL81" s="37"/>
      <c r="AM81" s="37"/>
      <c r="AN81" s="37"/>
      <c r="AO81" s="37"/>
      <c r="AP81" s="37"/>
      <c r="AQ81" s="38"/>
    </row>
    <row r="82" spans="2:56" s="1" customFormat="1" ht="13.5">
      <c r="B82" s="36"/>
      <c r="C82" s="31" t="s">
        <v>28</v>
      </c>
      <c r="D82" s="37"/>
      <c r="E82" s="37"/>
      <c r="F82" s="37"/>
      <c r="G82" s="37"/>
      <c r="H82" s="37"/>
      <c r="I82" s="37"/>
      <c r="J82" s="37"/>
      <c r="K82" s="37"/>
      <c r="L82" s="67" t="str">
        <f>IF(E11="","",E11)</f>
        <v>Plzeňské městské dopravní podniky, a.s.</v>
      </c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1" t="s">
        <v>34</v>
      </c>
      <c r="AJ82" s="37"/>
      <c r="AK82" s="37"/>
      <c r="AL82" s="37"/>
      <c r="AM82" s="227" t="str">
        <f>IF(E17="","",E17)</f>
        <v xml:space="preserve"> </v>
      </c>
      <c r="AN82" s="227"/>
      <c r="AO82" s="227"/>
      <c r="AP82" s="227"/>
      <c r="AQ82" s="38"/>
      <c r="AS82" s="228" t="s">
        <v>60</v>
      </c>
      <c r="AT82" s="229"/>
      <c r="AU82" s="75"/>
      <c r="AV82" s="75"/>
      <c r="AW82" s="75"/>
      <c r="AX82" s="75"/>
      <c r="AY82" s="75"/>
      <c r="AZ82" s="75"/>
      <c r="BA82" s="75"/>
      <c r="BB82" s="75"/>
      <c r="BC82" s="75"/>
      <c r="BD82" s="76"/>
    </row>
    <row r="83" spans="2:56" s="1" customFormat="1" ht="13.5">
      <c r="B83" s="36"/>
      <c r="C83" s="31" t="s">
        <v>32</v>
      </c>
      <c r="D83" s="37"/>
      <c r="E83" s="37"/>
      <c r="F83" s="37"/>
      <c r="G83" s="37"/>
      <c r="H83" s="37"/>
      <c r="I83" s="37"/>
      <c r="J83" s="37"/>
      <c r="K83" s="37"/>
      <c r="L83" s="67" t="str">
        <f>IF(E14="Vyplň údaj","",E14)</f>
        <v/>
      </c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1" t="s">
        <v>37</v>
      </c>
      <c r="AJ83" s="37"/>
      <c r="AK83" s="37"/>
      <c r="AL83" s="37"/>
      <c r="AM83" s="227" t="str">
        <f>IF(E20="","",E20)</f>
        <v>RPE, s.r.o.</v>
      </c>
      <c r="AN83" s="227"/>
      <c r="AO83" s="227"/>
      <c r="AP83" s="227"/>
      <c r="AQ83" s="38"/>
      <c r="AS83" s="230"/>
      <c r="AT83" s="231"/>
      <c r="AU83" s="77"/>
      <c r="AV83" s="77"/>
      <c r="AW83" s="77"/>
      <c r="AX83" s="77"/>
      <c r="AY83" s="77"/>
      <c r="AZ83" s="77"/>
      <c r="BA83" s="77"/>
      <c r="BB83" s="77"/>
      <c r="BC83" s="77"/>
      <c r="BD83" s="78"/>
    </row>
    <row r="84" spans="2:56" s="1" customFormat="1" ht="10.9" customHeight="1">
      <c r="B84" s="36"/>
      <c r="C84" s="37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  <c r="AF84" s="37"/>
      <c r="AG84" s="37"/>
      <c r="AH84" s="37"/>
      <c r="AI84" s="37"/>
      <c r="AJ84" s="37"/>
      <c r="AK84" s="37"/>
      <c r="AL84" s="37"/>
      <c r="AM84" s="37"/>
      <c r="AN84" s="37"/>
      <c r="AO84" s="37"/>
      <c r="AP84" s="37"/>
      <c r="AQ84" s="38"/>
      <c r="AS84" s="232"/>
      <c r="AT84" s="233"/>
      <c r="AU84" s="37"/>
      <c r="AV84" s="37"/>
      <c r="AW84" s="37"/>
      <c r="AX84" s="37"/>
      <c r="AY84" s="37"/>
      <c r="AZ84" s="37"/>
      <c r="BA84" s="37"/>
      <c r="BB84" s="37"/>
      <c r="BC84" s="37"/>
      <c r="BD84" s="79"/>
    </row>
    <row r="85" spans="2:56" s="1" customFormat="1" ht="29.25" customHeight="1">
      <c r="B85" s="36"/>
      <c r="C85" s="211" t="s">
        <v>61</v>
      </c>
      <c r="D85" s="212"/>
      <c r="E85" s="212"/>
      <c r="F85" s="212"/>
      <c r="G85" s="212"/>
      <c r="H85" s="80"/>
      <c r="I85" s="213" t="s">
        <v>62</v>
      </c>
      <c r="J85" s="212"/>
      <c r="K85" s="212"/>
      <c r="L85" s="212"/>
      <c r="M85" s="212"/>
      <c r="N85" s="212"/>
      <c r="O85" s="212"/>
      <c r="P85" s="212"/>
      <c r="Q85" s="212"/>
      <c r="R85" s="212"/>
      <c r="S85" s="212"/>
      <c r="T85" s="212"/>
      <c r="U85" s="212"/>
      <c r="V85" s="212"/>
      <c r="W85" s="212"/>
      <c r="X85" s="212"/>
      <c r="Y85" s="212"/>
      <c r="Z85" s="212"/>
      <c r="AA85" s="212"/>
      <c r="AB85" s="212"/>
      <c r="AC85" s="212"/>
      <c r="AD85" s="212"/>
      <c r="AE85" s="212"/>
      <c r="AF85" s="212"/>
      <c r="AG85" s="213" t="s">
        <v>63</v>
      </c>
      <c r="AH85" s="212"/>
      <c r="AI85" s="212"/>
      <c r="AJ85" s="212"/>
      <c r="AK85" s="212"/>
      <c r="AL85" s="212"/>
      <c r="AM85" s="212"/>
      <c r="AN85" s="213" t="s">
        <v>64</v>
      </c>
      <c r="AO85" s="212"/>
      <c r="AP85" s="214"/>
      <c r="AQ85" s="38"/>
      <c r="AS85" s="81" t="s">
        <v>65</v>
      </c>
      <c r="AT85" s="82" t="s">
        <v>66</v>
      </c>
      <c r="AU85" s="82" t="s">
        <v>67</v>
      </c>
      <c r="AV85" s="82" t="s">
        <v>68</v>
      </c>
      <c r="AW85" s="82" t="s">
        <v>69</v>
      </c>
      <c r="AX85" s="82" t="s">
        <v>70</v>
      </c>
      <c r="AY85" s="82" t="s">
        <v>71</v>
      </c>
      <c r="AZ85" s="82" t="s">
        <v>72</v>
      </c>
      <c r="BA85" s="82" t="s">
        <v>73</v>
      </c>
      <c r="BB85" s="82" t="s">
        <v>74</v>
      </c>
      <c r="BC85" s="82" t="s">
        <v>75</v>
      </c>
      <c r="BD85" s="83" t="s">
        <v>76</v>
      </c>
    </row>
    <row r="86" spans="2:56" s="1" customFormat="1" ht="10.9" customHeight="1">
      <c r="B86" s="36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38"/>
      <c r="AS86" s="84"/>
      <c r="AT86" s="52"/>
      <c r="AU86" s="52"/>
      <c r="AV86" s="52"/>
      <c r="AW86" s="52"/>
      <c r="AX86" s="52"/>
      <c r="AY86" s="52"/>
      <c r="AZ86" s="52"/>
      <c r="BA86" s="52"/>
      <c r="BB86" s="52"/>
      <c r="BC86" s="52"/>
      <c r="BD86" s="53"/>
    </row>
    <row r="87" spans="2:76" s="4" customFormat="1" ht="32.5" customHeight="1">
      <c r="B87" s="69"/>
      <c r="C87" s="85" t="s">
        <v>77</v>
      </c>
      <c r="D87" s="86"/>
      <c r="E87" s="86"/>
      <c r="F87" s="86"/>
      <c r="G87" s="86"/>
      <c r="H87" s="86"/>
      <c r="I87" s="86"/>
      <c r="J87" s="86"/>
      <c r="K87" s="86"/>
      <c r="L87" s="86"/>
      <c r="M87" s="86"/>
      <c r="N87" s="86"/>
      <c r="O87" s="86"/>
      <c r="P87" s="86"/>
      <c r="Q87" s="86"/>
      <c r="R87" s="86"/>
      <c r="S87" s="86"/>
      <c r="T87" s="86"/>
      <c r="U87" s="86"/>
      <c r="V87" s="86"/>
      <c r="W87" s="86"/>
      <c r="X87" s="86"/>
      <c r="Y87" s="86"/>
      <c r="Z87" s="86"/>
      <c r="AA87" s="86"/>
      <c r="AB87" s="86"/>
      <c r="AC87" s="86"/>
      <c r="AD87" s="86"/>
      <c r="AE87" s="86"/>
      <c r="AF87" s="86"/>
      <c r="AG87" s="215">
        <f>ROUND(AG88+SUM(AG89:AG93)+SUM(AG96:AG98)+AG101,2)</f>
        <v>0</v>
      </c>
      <c r="AH87" s="215"/>
      <c r="AI87" s="215"/>
      <c r="AJ87" s="215"/>
      <c r="AK87" s="215"/>
      <c r="AL87" s="215"/>
      <c r="AM87" s="215"/>
      <c r="AN87" s="197">
        <f aca="true" t="shared" si="0" ref="AN87:AN101">SUM(AG87,AT87)</f>
        <v>0</v>
      </c>
      <c r="AO87" s="197"/>
      <c r="AP87" s="197"/>
      <c r="AQ87" s="72"/>
      <c r="AS87" s="87">
        <f>ROUND(AS88+SUM(AS89:AS93)+SUM(AS96:AS98)+AS101,2)</f>
        <v>0</v>
      </c>
      <c r="AT87" s="88">
        <f aca="true" t="shared" si="1" ref="AT87:AT101">ROUND(SUM(AV87:AW87),2)</f>
        <v>0</v>
      </c>
      <c r="AU87" s="89">
        <f>ROUND(AU88+SUM(AU89:AU93)+SUM(AU96:AU98)+AU101,5)</f>
        <v>0</v>
      </c>
      <c r="AV87" s="88">
        <f>ROUND(AZ87*L31,2)</f>
        <v>0</v>
      </c>
      <c r="AW87" s="88">
        <f>ROUND(BA87*L32,2)</f>
        <v>0</v>
      </c>
      <c r="AX87" s="88">
        <f>ROUND(BB87*L31,2)</f>
        <v>0</v>
      </c>
      <c r="AY87" s="88">
        <f>ROUND(BC87*L32,2)</f>
        <v>0</v>
      </c>
      <c r="AZ87" s="88">
        <f>ROUND(AZ88+SUM(AZ89:AZ93)+SUM(AZ96:AZ98)+AZ101,2)</f>
        <v>0</v>
      </c>
      <c r="BA87" s="88">
        <f>ROUND(BA88+SUM(BA89:BA93)+SUM(BA96:BA98)+BA101,2)</f>
        <v>0</v>
      </c>
      <c r="BB87" s="88">
        <f>ROUND(BB88+SUM(BB89:BB93)+SUM(BB96:BB98)+BB101,2)</f>
        <v>0</v>
      </c>
      <c r="BC87" s="88">
        <f>ROUND(BC88+SUM(BC89:BC93)+SUM(BC96:BC98)+BC101,2)</f>
        <v>0</v>
      </c>
      <c r="BD87" s="90">
        <f>ROUND(BD88+SUM(BD89:BD93)+SUM(BD96:BD98)+BD101,2)</f>
        <v>0</v>
      </c>
      <c r="BS87" s="91" t="s">
        <v>78</v>
      </c>
      <c r="BT87" s="91" t="s">
        <v>79</v>
      </c>
      <c r="BU87" s="92" t="s">
        <v>80</v>
      </c>
      <c r="BV87" s="91" t="s">
        <v>81</v>
      </c>
      <c r="BW87" s="91" t="s">
        <v>82</v>
      </c>
      <c r="BX87" s="91" t="s">
        <v>83</v>
      </c>
    </row>
    <row r="88" spans="1:76" s="5" customFormat="1" ht="22.5" customHeight="1">
      <c r="A88" s="93" t="s">
        <v>84</v>
      </c>
      <c r="B88" s="94"/>
      <c r="C88" s="95"/>
      <c r="D88" s="209" t="s">
        <v>85</v>
      </c>
      <c r="E88" s="209"/>
      <c r="F88" s="209"/>
      <c r="G88" s="209"/>
      <c r="H88" s="209"/>
      <c r="I88" s="96"/>
      <c r="J88" s="209" t="s">
        <v>86</v>
      </c>
      <c r="K88" s="209"/>
      <c r="L88" s="209"/>
      <c r="M88" s="209"/>
      <c r="N88" s="209"/>
      <c r="O88" s="209"/>
      <c r="P88" s="209"/>
      <c r="Q88" s="209"/>
      <c r="R88" s="209"/>
      <c r="S88" s="209"/>
      <c r="T88" s="209"/>
      <c r="U88" s="209"/>
      <c r="V88" s="209"/>
      <c r="W88" s="209"/>
      <c r="X88" s="209"/>
      <c r="Y88" s="209"/>
      <c r="Z88" s="209"/>
      <c r="AA88" s="209"/>
      <c r="AB88" s="209"/>
      <c r="AC88" s="209"/>
      <c r="AD88" s="209"/>
      <c r="AE88" s="209"/>
      <c r="AF88" s="209"/>
      <c r="AG88" s="207">
        <f>'PS1 - Rozvodna 22kV'!M30</f>
        <v>0</v>
      </c>
      <c r="AH88" s="208"/>
      <c r="AI88" s="208"/>
      <c r="AJ88" s="208"/>
      <c r="AK88" s="208"/>
      <c r="AL88" s="208"/>
      <c r="AM88" s="208"/>
      <c r="AN88" s="207">
        <f t="shared" si="0"/>
        <v>0</v>
      </c>
      <c r="AO88" s="208"/>
      <c r="AP88" s="208"/>
      <c r="AQ88" s="97"/>
      <c r="AS88" s="98">
        <f>'PS1 - Rozvodna 22kV'!M28</f>
        <v>0</v>
      </c>
      <c r="AT88" s="99">
        <f t="shared" si="1"/>
        <v>0</v>
      </c>
      <c r="AU88" s="100">
        <f>'PS1 - Rozvodna 22kV'!W126</f>
        <v>0</v>
      </c>
      <c r="AV88" s="99">
        <f>'PS1 - Rozvodna 22kV'!M32</f>
        <v>0</v>
      </c>
      <c r="AW88" s="99">
        <f>'PS1 - Rozvodna 22kV'!M33</f>
        <v>0</v>
      </c>
      <c r="AX88" s="99">
        <f>'PS1 - Rozvodna 22kV'!M34</f>
        <v>0</v>
      </c>
      <c r="AY88" s="99">
        <f>'PS1 - Rozvodna 22kV'!M35</f>
        <v>0</v>
      </c>
      <c r="AZ88" s="99">
        <f>'PS1 - Rozvodna 22kV'!H32</f>
        <v>0</v>
      </c>
      <c r="BA88" s="99">
        <f>'PS1 - Rozvodna 22kV'!H33</f>
        <v>0</v>
      </c>
      <c r="BB88" s="99">
        <f>'PS1 - Rozvodna 22kV'!H34</f>
        <v>0</v>
      </c>
      <c r="BC88" s="99">
        <f>'PS1 - Rozvodna 22kV'!H35</f>
        <v>0</v>
      </c>
      <c r="BD88" s="101">
        <f>'PS1 - Rozvodna 22kV'!H36</f>
        <v>0</v>
      </c>
      <c r="BT88" s="102" t="s">
        <v>87</v>
      </c>
      <c r="BV88" s="102" t="s">
        <v>81</v>
      </c>
      <c r="BW88" s="102" t="s">
        <v>88</v>
      </c>
      <c r="BX88" s="102" t="s">
        <v>82</v>
      </c>
    </row>
    <row r="89" spans="1:76" s="5" customFormat="1" ht="22.5" customHeight="1">
      <c r="A89" s="93" t="s">
        <v>84</v>
      </c>
      <c r="B89" s="94"/>
      <c r="C89" s="95"/>
      <c r="D89" s="209" t="s">
        <v>89</v>
      </c>
      <c r="E89" s="209"/>
      <c r="F89" s="209"/>
      <c r="G89" s="209"/>
      <c r="H89" s="209"/>
      <c r="I89" s="96"/>
      <c r="J89" s="209" t="s">
        <v>90</v>
      </c>
      <c r="K89" s="209"/>
      <c r="L89" s="209"/>
      <c r="M89" s="209"/>
      <c r="N89" s="209"/>
      <c r="O89" s="209"/>
      <c r="P89" s="209"/>
      <c r="Q89" s="209"/>
      <c r="R89" s="209"/>
      <c r="S89" s="209"/>
      <c r="T89" s="209"/>
      <c r="U89" s="209"/>
      <c r="V89" s="209"/>
      <c r="W89" s="209"/>
      <c r="X89" s="209"/>
      <c r="Y89" s="209"/>
      <c r="Z89" s="209"/>
      <c r="AA89" s="209"/>
      <c r="AB89" s="209"/>
      <c r="AC89" s="209"/>
      <c r="AD89" s="209"/>
      <c r="AE89" s="209"/>
      <c r="AF89" s="209"/>
      <c r="AG89" s="207">
        <f>'PS2 - Trakční technologie'!M30</f>
        <v>0</v>
      </c>
      <c r="AH89" s="208"/>
      <c r="AI89" s="208"/>
      <c r="AJ89" s="208"/>
      <c r="AK89" s="208"/>
      <c r="AL89" s="208"/>
      <c r="AM89" s="208"/>
      <c r="AN89" s="207">
        <f t="shared" si="0"/>
        <v>0</v>
      </c>
      <c r="AO89" s="208"/>
      <c r="AP89" s="208"/>
      <c r="AQ89" s="97"/>
      <c r="AS89" s="98">
        <f>'PS2 - Trakční technologie'!M28</f>
        <v>0</v>
      </c>
      <c r="AT89" s="99">
        <f t="shared" si="1"/>
        <v>0</v>
      </c>
      <c r="AU89" s="100">
        <f>'PS2 - Trakční technologie'!W134</f>
        <v>0</v>
      </c>
      <c r="AV89" s="99">
        <f>'PS2 - Trakční technologie'!M32</f>
        <v>0</v>
      </c>
      <c r="AW89" s="99">
        <f>'PS2 - Trakční technologie'!M33</f>
        <v>0</v>
      </c>
      <c r="AX89" s="99">
        <f>'PS2 - Trakční technologie'!M34</f>
        <v>0</v>
      </c>
      <c r="AY89" s="99">
        <f>'PS2 - Trakční technologie'!M35</f>
        <v>0</v>
      </c>
      <c r="AZ89" s="99">
        <f>'PS2 - Trakční technologie'!H32</f>
        <v>0</v>
      </c>
      <c r="BA89" s="99">
        <f>'PS2 - Trakční technologie'!H33</f>
        <v>0</v>
      </c>
      <c r="BB89" s="99">
        <f>'PS2 - Trakční technologie'!H34</f>
        <v>0</v>
      </c>
      <c r="BC89" s="99">
        <f>'PS2 - Trakční technologie'!H35</f>
        <v>0</v>
      </c>
      <c r="BD89" s="101">
        <f>'PS2 - Trakční technologie'!H36</f>
        <v>0</v>
      </c>
      <c r="BT89" s="102" t="s">
        <v>87</v>
      </c>
      <c r="BV89" s="102" t="s">
        <v>81</v>
      </c>
      <c r="BW89" s="102" t="s">
        <v>91</v>
      </c>
      <c r="BX89" s="102" t="s">
        <v>82</v>
      </c>
    </row>
    <row r="90" spans="1:76" s="5" customFormat="1" ht="22.5" customHeight="1">
      <c r="A90" s="93" t="s">
        <v>84</v>
      </c>
      <c r="B90" s="94"/>
      <c r="C90" s="95"/>
      <c r="D90" s="209" t="s">
        <v>92</v>
      </c>
      <c r="E90" s="209"/>
      <c r="F90" s="209"/>
      <c r="G90" s="209"/>
      <c r="H90" s="209"/>
      <c r="I90" s="96"/>
      <c r="J90" s="209" t="s">
        <v>93</v>
      </c>
      <c r="K90" s="209"/>
      <c r="L90" s="209"/>
      <c r="M90" s="209"/>
      <c r="N90" s="209"/>
      <c r="O90" s="209"/>
      <c r="P90" s="209"/>
      <c r="Q90" s="209"/>
      <c r="R90" s="209"/>
      <c r="S90" s="209"/>
      <c r="T90" s="209"/>
      <c r="U90" s="209"/>
      <c r="V90" s="209"/>
      <c r="W90" s="209"/>
      <c r="X90" s="209"/>
      <c r="Y90" s="209"/>
      <c r="Z90" s="209"/>
      <c r="AA90" s="209"/>
      <c r="AB90" s="209"/>
      <c r="AC90" s="209"/>
      <c r="AD90" s="209"/>
      <c r="AE90" s="209"/>
      <c r="AF90" s="209"/>
      <c r="AG90" s="207">
        <f>'PS3 - Vlastní spotřeba'!M30</f>
        <v>0</v>
      </c>
      <c r="AH90" s="208"/>
      <c r="AI90" s="208"/>
      <c r="AJ90" s="208"/>
      <c r="AK90" s="208"/>
      <c r="AL90" s="208"/>
      <c r="AM90" s="208"/>
      <c r="AN90" s="207">
        <f t="shared" si="0"/>
        <v>0</v>
      </c>
      <c r="AO90" s="208"/>
      <c r="AP90" s="208"/>
      <c r="AQ90" s="97"/>
      <c r="AS90" s="98">
        <f>'PS3 - Vlastní spotřeba'!M28</f>
        <v>0</v>
      </c>
      <c r="AT90" s="99">
        <f t="shared" si="1"/>
        <v>0</v>
      </c>
      <c r="AU90" s="100">
        <f>'PS3 - Vlastní spotřeba'!W125</f>
        <v>0</v>
      </c>
      <c r="AV90" s="99">
        <f>'PS3 - Vlastní spotřeba'!M32</f>
        <v>0</v>
      </c>
      <c r="AW90" s="99">
        <f>'PS3 - Vlastní spotřeba'!M33</f>
        <v>0</v>
      </c>
      <c r="AX90" s="99">
        <f>'PS3 - Vlastní spotřeba'!M34</f>
        <v>0</v>
      </c>
      <c r="AY90" s="99">
        <f>'PS3 - Vlastní spotřeba'!M35</f>
        <v>0</v>
      </c>
      <c r="AZ90" s="99">
        <f>'PS3 - Vlastní spotřeba'!H32</f>
        <v>0</v>
      </c>
      <c r="BA90" s="99">
        <f>'PS3 - Vlastní spotřeba'!H33</f>
        <v>0</v>
      </c>
      <c r="BB90" s="99">
        <f>'PS3 - Vlastní spotřeba'!H34</f>
        <v>0</v>
      </c>
      <c r="BC90" s="99">
        <f>'PS3 - Vlastní spotřeba'!H35</f>
        <v>0</v>
      </c>
      <c r="BD90" s="101">
        <f>'PS3 - Vlastní spotřeba'!H36</f>
        <v>0</v>
      </c>
      <c r="BT90" s="102" t="s">
        <v>87</v>
      </c>
      <c r="BV90" s="102" t="s">
        <v>81</v>
      </c>
      <c r="BW90" s="102" t="s">
        <v>94</v>
      </c>
      <c r="BX90" s="102" t="s">
        <v>82</v>
      </c>
    </row>
    <row r="91" spans="1:76" s="5" customFormat="1" ht="22.5" customHeight="1">
      <c r="A91" s="93" t="s">
        <v>84</v>
      </c>
      <c r="B91" s="94"/>
      <c r="C91" s="95"/>
      <c r="D91" s="209" t="s">
        <v>95</v>
      </c>
      <c r="E91" s="209"/>
      <c r="F91" s="209"/>
      <c r="G91" s="209"/>
      <c r="H91" s="209"/>
      <c r="I91" s="96"/>
      <c r="J91" s="209" t="s">
        <v>96</v>
      </c>
      <c r="K91" s="209"/>
      <c r="L91" s="209"/>
      <c r="M91" s="209"/>
      <c r="N91" s="209"/>
      <c r="O91" s="209"/>
      <c r="P91" s="209"/>
      <c r="Q91" s="209"/>
      <c r="R91" s="209"/>
      <c r="S91" s="209"/>
      <c r="T91" s="209"/>
      <c r="U91" s="209"/>
      <c r="V91" s="209"/>
      <c r="W91" s="209"/>
      <c r="X91" s="209"/>
      <c r="Y91" s="209"/>
      <c r="Z91" s="209"/>
      <c r="AA91" s="209"/>
      <c r="AB91" s="209"/>
      <c r="AC91" s="209"/>
      <c r="AD91" s="209"/>
      <c r="AE91" s="209"/>
      <c r="AF91" s="209"/>
      <c r="AG91" s="207">
        <f>'PS4 - Zařízení pro detekc...'!M30</f>
        <v>0</v>
      </c>
      <c r="AH91" s="208"/>
      <c r="AI91" s="208"/>
      <c r="AJ91" s="208"/>
      <c r="AK91" s="208"/>
      <c r="AL91" s="208"/>
      <c r="AM91" s="208"/>
      <c r="AN91" s="207">
        <f t="shared" si="0"/>
        <v>0</v>
      </c>
      <c r="AO91" s="208"/>
      <c r="AP91" s="208"/>
      <c r="AQ91" s="97"/>
      <c r="AS91" s="98">
        <f>'PS4 - Zařízení pro detekc...'!M28</f>
        <v>0</v>
      </c>
      <c r="AT91" s="99">
        <f t="shared" si="1"/>
        <v>0</v>
      </c>
      <c r="AU91" s="100">
        <f>'PS4 - Zařízení pro detekc...'!W117</f>
        <v>0</v>
      </c>
      <c r="AV91" s="99">
        <f>'PS4 - Zařízení pro detekc...'!M32</f>
        <v>0</v>
      </c>
      <c r="AW91" s="99">
        <f>'PS4 - Zařízení pro detekc...'!M33</f>
        <v>0</v>
      </c>
      <c r="AX91" s="99">
        <f>'PS4 - Zařízení pro detekc...'!M34</f>
        <v>0</v>
      </c>
      <c r="AY91" s="99">
        <f>'PS4 - Zařízení pro detekc...'!M35</f>
        <v>0</v>
      </c>
      <c r="AZ91" s="99">
        <f>'PS4 - Zařízení pro detekc...'!H32</f>
        <v>0</v>
      </c>
      <c r="BA91" s="99">
        <f>'PS4 - Zařízení pro detekc...'!H33</f>
        <v>0</v>
      </c>
      <c r="BB91" s="99">
        <f>'PS4 - Zařízení pro detekc...'!H34</f>
        <v>0</v>
      </c>
      <c r="BC91" s="99">
        <f>'PS4 - Zařízení pro detekc...'!H35</f>
        <v>0</v>
      </c>
      <c r="BD91" s="101">
        <f>'PS4 - Zařízení pro detekc...'!H36</f>
        <v>0</v>
      </c>
      <c r="BT91" s="102" t="s">
        <v>87</v>
      </c>
      <c r="BV91" s="102" t="s">
        <v>81</v>
      </c>
      <c r="BW91" s="102" t="s">
        <v>97</v>
      </c>
      <c r="BX91" s="102" t="s">
        <v>82</v>
      </c>
    </row>
    <row r="92" spans="1:76" s="5" customFormat="1" ht="22.5" customHeight="1">
      <c r="A92" s="93" t="s">
        <v>84</v>
      </c>
      <c r="B92" s="94"/>
      <c r="C92" s="95"/>
      <c r="D92" s="209" t="s">
        <v>98</v>
      </c>
      <c r="E92" s="209"/>
      <c r="F92" s="209"/>
      <c r="G92" s="209"/>
      <c r="H92" s="209"/>
      <c r="I92" s="96"/>
      <c r="J92" s="209" t="s">
        <v>99</v>
      </c>
      <c r="K92" s="209"/>
      <c r="L92" s="209"/>
      <c r="M92" s="209"/>
      <c r="N92" s="209"/>
      <c r="O92" s="209"/>
      <c r="P92" s="209"/>
      <c r="Q92" s="209"/>
      <c r="R92" s="209"/>
      <c r="S92" s="209"/>
      <c r="T92" s="209"/>
      <c r="U92" s="209"/>
      <c r="V92" s="209"/>
      <c r="W92" s="209"/>
      <c r="X92" s="209"/>
      <c r="Y92" s="209"/>
      <c r="Z92" s="209"/>
      <c r="AA92" s="209"/>
      <c r="AB92" s="209"/>
      <c r="AC92" s="209"/>
      <c r="AD92" s="209"/>
      <c r="AE92" s="209"/>
      <c r="AF92" s="209"/>
      <c r="AG92" s="207">
        <f>'PS5 - Slaboproudé rozvody'!M30</f>
        <v>0</v>
      </c>
      <c r="AH92" s="208"/>
      <c r="AI92" s="208"/>
      <c r="AJ92" s="208"/>
      <c r="AK92" s="208"/>
      <c r="AL92" s="208"/>
      <c r="AM92" s="208"/>
      <c r="AN92" s="207">
        <f t="shared" si="0"/>
        <v>0</v>
      </c>
      <c r="AO92" s="208"/>
      <c r="AP92" s="208"/>
      <c r="AQ92" s="97"/>
      <c r="AS92" s="98">
        <f>'PS5 - Slaboproudé rozvody'!M28</f>
        <v>0</v>
      </c>
      <c r="AT92" s="99">
        <f t="shared" si="1"/>
        <v>0</v>
      </c>
      <c r="AU92" s="100">
        <f>'PS5 - Slaboproudé rozvody'!W121</f>
        <v>0</v>
      </c>
      <c r="AV92" s="99">
        <f>'PS5 - Slaboproudé rozvody'!M32</f>
        <v>0</v>
      </c>
      <c r="AW92" s="99">
        <f>'PS5 - Slaboproudé rozvody'!M33</f>
        <v>0</v>
      </c>
      <c r="AX92" s="99">
        <f>'PS5 - Slaboproudé rozvody'!M34</f>
        <v>0</v>
      </c>
      <c r="AY92" s="99">
        <f>'PS5 - Slaboproudé rozvody'!M35</f>
        <v>0</v>
      </c>
      <c r="AZ92" s="99">
        <f>'PS5 - Slaboproudé rozvody'!H32</f>
        <v>0</v>
      </c>
      <c r="BA92" s="99">
        <f>'PS5 - Slaboproudé rozvody'!H33</f>
        <v>0</v>
      </c>
      <c r="BB92" s="99">
        <f>'PS5 - Slaboproudé rozvody'!H34</f>
        <v>0</v>
      </c>
      <c r="BC92" s="99">
        <f>'PS5 - Slaboproudé rozvody'!H35</f>
        <v>0</v>
      </c>
      <c r="BD92" s="101">
        <f>'PS5 - Slaboproudé rozvody'!H36</f>
        <v>0</v>
      </c>
      <c r="BT92" s="102" t="s">
        <v>87</v>
      </c>
      <c r="BV92" s="102" t="s">
        <v>81</v>
      </c>
      <c r="BW92" s="102" t="s">
        <v>100</v>
      </c>
      <c r="BX92" s="102" t="s">
        <v>82</v>
      </c>
    </row>
    <row r="93" spans="2:76" s="5" customFormat="1" ht="22.5" customHeight="1">
      <c r="B93" s="94"/>
      <c r="C93" s="95"/>
      <c r="D93" s="209" t="s">
        <v>101</v>
      </c>
      <c r="E93" s="209"/>
      <c r="F93" s="209"/>
      <c r="G93" s="209"/>
      <c r="H93" s="209"/>
      <c r="I93" s="96"/>
      <c r="J93" s="209" t="s">
        <v>102</v>
      </c>
      <c r="K93" s="209"/>
      <c r="L93" s="209"/>
      <c r="M93" s="209"/>
      <c r="N93" s="209"/>
      <c r="O93" s="209"/>
      <c r="P93" s="209"/>
      <c r="Q93" s="209"/>
      <c r="R93" s="209"/>
      <c r="S93" s="209"/>
      <c r="T93" s="209"/>
      <c r="U93" s="209"/>
      <c r="V93" s="209"/>
      <c r="W93" s="209"/>
      <c r="X93" s="209"/>
      <c r="Y93" s="209"/>
      <c r="Z93" s="209"/>
      <c r="AA93" s="209"/>
      <c r="AB93" s="209"/>
      <c r="AC93" s="209"/>
      <c r="AD93" s="209"/>
      <c r="AE93" s="209"/>
      <c r="AF93" s="209"/>
      <c r="AG93" s="210">
        <f>ROUND(SUM(AG94:AG95),2)</f>
        <v>0</v>
      </c>
      <c r="AH93" s="208"/>
      <c r="AI93" s="208"/>
      <c r="AJ93" s="208"/>
      <c r="AK93" s="208"/>
      <c r="AL93" s="208"/>
      <c r="AM93" s="208"/>
      <c r="AN93" s="207">
        <f t="shared" si="0"/>
        <v>0</v>
      </c>
      <c r="AO93" s="208"/>
      <c r="AP93" s="208"/>
      <c r="AQ93" s="97"/>
      <c r="AS93" s="98">
        <f>ROUND(SUM(AS94:AS95),2)</f>
        <v>0</v>
      </c>
      <c r="AT93" s="99">
        <f t="shared" si="1"/>
        <v>0</v>
      </c>
      <c r="AU93" s="100">
        <f>ROUND(SUM(AU94:AU95),5)</f>
        <v>0</v>
      </c>
      <c r="AV93" s="99">
        <f>ROUND(AZ93*L31,2)</f>
        <v>0</v>
      </c>
      <c r="AW93" s="99">
        <f>ROUND(BA93*L32,2)</f>
        <v>0</v>
      </c>
      <c r="AX93" s="99">
        <f>ROUND(BB93*L31,2)</f>
        <v>0</v>
      </c>
      <c r="AY93" s="99">
        <f>ROUND(BC93*L32,2)</f>
        <v>0</v>
      </c>
      <c r="AZ93" s="99">
        <f>ROUND(SUM(AZ94:AZ95),2)</f>
        <v>0</v>
      </c>
      <c r="BA93" s="99">
        <f>ROUND(SUM(BA94:BA95),2)</f>
        <v>0</v>
      </c>
      <c r="BB93" s="99">
        <f>ROUND(SUM(BB94:BB95),2)</f>
        <v>0</v>
      </c>
      <c r="BC93" s="99">
        <f>ROUND(SUM(BC94:BC95),2)</f>
        <v>0</v>
      </c>
      <c r="BD93" s="101">
        <f>ROUND(SUM(BD94:BD95),2)</f>
        <v>0</v>
      </c>
      <c r="BS93" s="102" t="s">
        <v>78</v>
      </c>
      <c r="BT93" s="102" t="s">
        <v>87</v>
      </c>
      <c r="BU93" s="102" t="s">
        <v>80</v>
      </c>
      <c r="BV93" s="102" t="s">
        <v>81</v>
      </c>
      <c r="BW93" s="102" t="s">
        <v>103</v>
      </c>
      <c r="BX93" s="102" t="s">
        <v>82</v>
      </c>
    </row>
    <row r="94" spans="1:76" s="6" customFormat="1" ht="22.5" customHeight="1">
      <c r="A94" s="93" t="s">
        <v>84</v>
      </c>
      <c r="B94" s="103"/>
      <c r="C94" s="104"/>
      <c r="D94" s="104"/>
      <c r="E94" s="206" t="s">
        <v>87</v>
      </c>
      <c r="F94" s="206"/>
      <c r="G94" s="206"/>
      <c r="H94" s="206"/>
      <c r="I94" s="206"/>
      <c r="J94" s="104"/>
      <c r="K94" s="206" t="s">
        <v>104</v>
      </c>
      <c r="L94" s="206"/>
      <c r="M94" s="206"/>
      <c r="N94" s="206"/>
      <c r="O94" s="206"/>
      <c r="P94" s="206"/>
      <c r="Q94" s="206"/>
      <c r="R94" s="206"/>
      <c r="S94" s="206"/>
      <c r="T94" s="206"/>
      <c r="U94" s="206"/>
      <c r="V94" s="206"/>
      <c r="W94" s="206"/>
      <c r="X94" s="206"/>
      <c r="Y94" s="206"/>
      <c r="Z94" s="206"/>
      <c r="AA94" s="206"/>
      <c r="AB94" s="206"/>
      <c r="AC94" s="206"/>
      <c r="AD94" s="206"/>
      <c r="AE94" s="206"/>
      <c r="AF94" s="206"/>
      <c r="AG94" s="202">
        <f>'1 - Uzemnění'!M31</f>
        <v>0</v>
      </c>
      <c r="AH94" s="205"/>
      <c r="AI94" s="205"/>
      <c r="AJ94" s="205"/>
      <c r="AK94" s="205"/>
      <c r="AL94" s="205"/>
      <c r="AM94" s="205"/>
      <c r="AN94" s="202">
        <f t="shared" si="0"/>
        <v>0</v>
      </c>
      <c r="AO94" s="205"/>
      <c r="AP94" s="205"/>
      <c r="AQ94" s="105"/>
      <c r="AS94" s="106">
        <f>'1 - Uzemnění'!M29</f>
        <v>0</v>
      </c>
      <c r="AT94" s="107">
        <f t="shared" si="1"/>
        <v>0</v>
      </c>
      <c r="AU94" s="108">
        <f>'1 - Uzemnění'!W134</f>
        <v>0</v>
      </c>
      <c r="AV94" s="107">
        <f>'1 - Uzemnění'!M33</f>
        <v>0</v>
      </c>
      <c r="AW94" s="107">
        <f>'1 - Uzemnění'!M34</f>
        <v>0</v>
      </c>
      <c r="AX94" s="107">
        <f>'1 - Uzemnění'!M35</f>
        <v>0</v>
      </c>
      <c r="AY94" s="107">
        <f>'1 - Uzemnění'!M36</f>
        <v>0</v>
      </c>
      <c r="AZ94" s="107">
        <f>'1 - Uzemnění'!H33</f>
        <v>0</v>
      </c>
      <c r="BA94" s="107">
        <f>'1 - Uzemnění'!H34</f>
        <v>0</v>
      </c>
      <c r="BB94" s="107">
        <f>'1 - Uzemnění'!H35</f>
        <v>0</v>
      </c>
      <c r="BC94" s="107">
        <f>'1 - Uzemnění'!H36</f>
        <v>0</v>
      </c>
      <c r="BD94" s="109">
        <f>'1 - Uzemnění'!H37</f>
        <v>0</v>
      </c>
      <c r="BT94" s="110" t="s">
        <v>105</v>
      </c>
      <c r="BV94" s="110" t="s">
        <v>81</v>
      </c>
      <c r="BW94" s="110" t="s">
        <v>106</v>
      </c>
      <c r="BX94" s="110" t="s">
        <v>103</v>
      </c>
    </row>
    <row r="95" spans="1:76" s="6" customFormat="1" ht="22.5" customHeight="1">
      <c r="A95" s="93" t="s">
        <v>84</v>
      </c>
      <c r="B95" s="103"/>
      <c r="C95" s="104"/>
      <c r="D95" s="104"/>
      <c r="E95" s="206" t="s">
        <v>105</v>
      </c>
      <c r="F95" s="206"/>
      <c r="G95" s="206"/>
      <c r="H95" s="206"/>
      <c r="I95" s="206"/>
      <c r="J95" s="104"/>
      <c r="K95" s="206" t="s">
        <v>107</v>
      </c>
      <c r="L95" s="206"/>
      <c r="M95" s="206"/>
      <c r="N95" s="206"/>
      <c r="O95" s="206"/>
      <c r="P95" s="206"/>
      <c r="Q95" s="206"/>
      <c r="R95" s="206"/>
      <c r="S95" s="206"/>
      <c r="T95" s="206"/>
      <c r="U95" s="206"/>
      <c r="V95" s="206"/>
      <c r="W95" s="206"/>
      <c r="X95" s="206"/>
      <c r="Y95" s="206"/>
      <c r="Z95" s="206"/>
      <c r="AA95" s="206"/>
      <c r="AB95" s="206"/>
      <c r="AC95" s="206"/>
      <c r="AD95" s="206"/>
      <c r="AE95" s="206"/>
      <c r="AF95" s="206"/>
      <c r="AG95" s="202">
        <f>'2 - Hromosvod'!M31</f>
        <v>0</v>
      </c>
      <c r="AH95" s="205"/>
      <c r="AI95" s="205"/>
      <c r="AJ95" s="205"/>
      <c r="AK95" s="205"/>
      <c r="AL95" s="205"/>
      <c r="AM95" s="205"/>
      <c r="AN95" s="202">
        <f t="shared" si="0"/>
        <v>0</v>
      </c>
      <c r="AO95" s="205"/>
      <c r="AP95" s="205"/>
      <c r="AQ95" s="105"/>
      <c r="AS95" s="106">
        <f>'2 - Hromosvod'!M29</f>
        <v>0</v>
      </c>
      <c r="AT95" s="107">
        <f t="shared" si="1"/>
        <v>0</v>
      </c>
      <c r="AU95" s="108">
        <f>'2 - Hromosvod'!W130</f>
        <v>0</v>
      </c>
      <c r="AV95" s="107">
        <f>'2 - Hromosvod'!M33</f>
        <v>0</v>
      </c>
      <c r="AW95" s="107">
        <f>'2 - Hromosvod'!M34</f>
        <v>0</v>
      </c>
      <c r="AX95" s="107">
        <f>'2 - Hromosvod'!M35</f>
        <v>0</v>
      </c>
      <c r="AY95" s="107">
        <f>'2 - Hromosvod'!M36</f>
        <v>0</v>
      </c>
      <c r="AZ95" s="107">
        <f>'2 - Hromosvod'!H33</f>
        <v>0</v>
      </c>
      <c r="BA95" s="107">
        <f>'2 - Hromosvod'!H34</f>
        <v>0</v>
      </c>
      <c r="BB95" s="107">
        <f>'2 - Hromosvod'!H35</f>
        <v>0</v>
      </c>
      <c r="BC95" s="107">
        <f>'2 - Hromosvod'!H36</f>
        <v>0</v>
      </c>
      <c r="BD95" s="109">
        <f>'2 - Hromosvod'!H37</f>
        <v>0</v>
      </c>
      <c r="BT95" s="110" t="s">
        <v>105</v>
      </c>
      <c r="BV95" s="110" t="s">
        <v>81</v>
      </c>
      <c r="BW95" s="110" t="s">
        <v>108</v>
      </c>
      <c r="BX95" s="110" t="s">
        <v>103</v>
      </c>
    </row>
    <row r="96" spans="1:76" s="5" customFormat="1" ht="22.5" customHeight="1">
      <c r="A96" s="93" t="s">
        <v>84</v>
      </c>
      <c r="B96" s="94"/>
      <c r="C96" s="95"/>
      <c r="D96" s="209" t="s">
        <v>109</v>
      </c>
      <c r="E96" s="209"/>
      <c r="F96" s="209"/>
      <c r="G96" s="209"/>
      <c r="H96" s="209"/>
      <c r="I96" s="96"/>
      <c r="J96" s="209" t="s">
        <v>110</v>
      </c>
      <c r="K96" s="209"/>
      <c r="L96" s="209"/>
      <c r="M96" s="209"/>
      <c r="N96" s="209"/>
      <c r="O96" s="209"/>
      <c r="P96" s="209"/>
      <c r="Q96" s="209"/>
      <c r="R96" s="209"/>
      <c r="S96" s="209"/>
      <c r="T96" s="209"/>
      <c r="U96" s="209"/>
      <c r="V96" s="209"/>
      <c r="W96" s="209"/>
      <c r="X96" s="209"/>
      <c r="Y96" s="209"/>
      <c r="Z96" s="209"/>
      <c r="AA96" s="209"/>
      <c r="AB96" s="209"/>
      <c r="AC96" s="209"/>
      <c r="AD96" s="209"/>
      <c r="AE96" s="209"/>
      <c r="AF96" s="209"/>
      <c r="AG96" s="207">
        <f>'PS7 - Dálkové ovládání'!M30</f>
        <v>0</v>
      </c>
      <c r="AH96" s="208"/>
      <c r="AI96" s="208"/>
      <c r="AJ96" s="208"/>
      <c r="AK96" s="208"/>
      <c r="AL96" s="208"/>
      <c r="AM96" s="208"/>
      <c r="AN96" s="207">
        <f t="shared" si="0"/>
        <v>0</v>
      </c>
      <c r="AO96" s="208"/>
      <c r="AP96" s="208"/>
      <c r="AQ96" s="97"/>
      <c r="AS96" s="98">
        <f>'PS7 - Dálkové ovládání'!M28</f>
        <v>0</v>
      </c>
      <c r="AT96" s="99">
        <f t="shared" si="1"/>
        <v>0</v>
      </c>
      <c r="AU96" s="100">
        <f>'PS7 - Dálkové ovládání'!W123</f>
        <v>0</v>
      </c>
      <c r="AV96" s="99">
        <f>'PS7 - Dálkové ovládání'!M32</f>
        <v>0</v>
      </c>
      <c r="AW96" s="99">
        <f>'PS7 - Dálkové ovládání'!M33</f>
        <v>0</v>
      </c>
      <c r="AX96" s="99">
        <f>'PS7 - Dálkové ovládání'!M34</f>
        <v>0</v>
      </c>
      <c r="AY96" s="99">
        <f>'PS7 - Dálkové ovládání'!M35</f>
        <v>0</v>
      </c>
      <c r="AZ96" s="99">
        <f>'PS7 - Dálkové ovládání'!H32</f>
        <v>0</v>
      </c>
      <c r="BA96" s="99">
        <f>'PS7 - Dálkové ovládání'!H33</f>
        <v>0</v>
      </c>
      <c r="BB96" s="99">
        <f>'PS7 - Dálkové ovládání'!H34</f>
        <v>0</v>
      </c>
      <c r="BC96" s="99">
        <f>'PS7 - Dálkové ovládání'!H35</f>
        <v>0</v>
      </c>
      <c r="BD96" s="101">
        <f>'PS7 - Dálkové ovládání'!H36</f>
        <v>0</v>
      </c>
      <c r="BT96" s="102" t="s">
        <v>87</v>
      </c>
      <c r="BV96" s="102" t="s">
        <v>81</v>
      </c>
      <c r="BW96" s="102" t="s">
        <v>111</v>
      </c>
      <c r="BX96" s="102" t="s">
        <v>82</v>
      </c>
    </row>
    <row r="97" spans="1:76" s="5" customFormat="1" ht="22.5" customHeight="1">
      <c r="A97" s="93" t="s">
        <v>84</v>
      </c>
      <c r="B97" s="94"/>
      <c r="C97" s="95"/>
      <c r="D97" s="209" t="s">
        <v>112</v>
      </c>
      <c r="E97" s="209"/>
      <c r="F97" s="209"/>
      <c r="G97" s="209"/>
      <c r="H97" s="209"/>
      <c r="I97" s="96"/>
      <c r="J97" s="209" t="s">
        <v>113</v>
      </c>
      <c r="K97" s="209"/>
      <c r="L97" s="209"/>
      <c r="M97" s="209"/>
      <c r="N97" s="209"/>
      <c r="O97" s="209"/>
      <c r="P97" s="209"/>
      <c r="Q97" s="209"/>
      <c r="R97" s="209"/>
      <c r="S97" s="209"/>
      <c r="T97" s="209"/>
      <c r="U97" s="209"/>
      <c r="V97" s="209"/>
      <c r="W97" s="209"/>
      <c r="X97" s="209"/>
      <c r="Y97" s="209"/>
      <c r="Z97" s="209"/>
      <c r="AA97" s="209"/>
      <c r="AB97" s="209"/>
      <c r="AC97" s="209"/>
      <c r="AD97" s="209"/>
      <c r="AE97" s="209"/>
      <c r="AF97" s="209"/>
      <c r="AG97" s="207">
        <f>'PS8 - Připojení mobilní m...'!M30</f>
        <v>0</v>
      </c>
      <c r="AH97" s="208"/>
      <c r="AI97" s="208"/>
      <c r="AJ97" s="208"/>
      <c r="AK97" s="208"/>
      <c r="AL97" s="208"/>
      <c r="AM97" s="208"/>
      <c r="AN97" s="207">
        <f t="shared" si="0"/>
        <v>0</v>
      </c>
      <c r="AO97" s="208"/>
      <c r="AP97" s="208"/>
      <c r="AQ97" s="97"/>
      <c r="AS97" s="98">
        <f>'PS8 - Připojení mobilní m...'!M28</f>
        <v>0</v>
      </c>
      <c r="AT97" s="99">
        <f t="shared" si="1"/>
        <v>0</v>
      </c>
      <c r="AU97" s="100">
        <f>'PS8 - Připojení mobilní m...'!W122</f>
        <v>0</v>
      </c>
      <c r="AV97" s="99">
        <f>'PS8 - Připojení mobilní m...'!M32</f>
        <v>0</v>
      </c>
      <c r="AW97" s="99">
        <f>'PS8 - Připojení mobilní m...'!M33</f>
        <v>0</v>
      </c>
      <c r="AX97" s="99">
        <f>'PS8 - Připojení mobilní m...'!M34</f>
        <v>0</v>
      </c>
      <c r="AY97" s="99">
        <f>'PS8 - Připojení mobilní m...'!M35</f>
        <v>0</v>
      </c>
      <c r="AZ97" s="99">
        <f>'PS8 - Připojení mobilní m...'!H32</f>
        <v>0</v>
      </c>
      <c r="BA97" s="99">
        <f>'PS8 - Připojení mobilní m...'!H33</f>
        <v>0</v>
      </c>
      <c r="BB97" s="99">
        <f>'PS8 - Připojení mobilní m...'!H34</f>
        <v>0</v>
      </c>
      <c r="BC97" s="99">
        <f>'PS8 - Připojení mobilní m...'!H35</f>
        <v>0</v>
      </c>
      <c r="BD97" s="101">
        <f>'PS8 - Připojení mobilní m...'!H36</f>
        <v>0</v>
      </c>
      <c r="BT97" s="102" t="s">
        <v>87</v>
      </c>
      <c r="BV97" s="102" t="s">
        <v>81</v>
      </c>
      <c r="BW97" s="102" t="s">
        <v>114</v>
      </c>
      <c r="BX97" s="102" t="s">
        <v>82</v>
      </c>
    </row>
    <row r="98" spans="2:76" s="5" customFormat="1" ht="22.5" customHeight="1">
      <c r="B98" s="94"/>
      <c r="C98" s="95"/>
      <c r="D98" s="209" t="s">
        <v>115</v>
      </c>
      <c r="E98" s="209"/>
      <c r="F98" s="209"/>
      <c r="G98" s="209"/>
      <c r="H98" s="209"/>
      <c r="I98" s="96"/>
      <c r="J98" s="209" t="s">
        <v>116</v>
      </c>
      <c r="K98" s="209"/>
      <c r="L98" s="209"/>
      <c r="M98" s="209"/>
      <c r="N98" s="209"/>
      <c r="O98" s="209"/>
      <c r="P98" s="209"/>
      <c r="Q98" s="209"/>
      <c r="R98" s="209"/>
      <c r="S98" s="209"/>
      <c r="T98" s="209"/>
      <c r="U98" s="209"/>
      <c r="V98" s="209"/>
      <c r="W98" s="209"/>
      <c r="X98" s="209"/>
      <c r="Y98" s="209"/>
      <c r="Z98" s="209"/>
      <c r="AA98" s="209"/>
      <c r="AB98" s="209"/>
      <c r="AC98" s="209"/>
      <c r="AD98" s="209"/>
      <c r="AE98" s="209"/>
      <c r="AF98" s="209"/>
      <c r="AG98" s="210">
        <f>ROUND(SUM(AG99:AG100),2)</f>
        <v>0</v>
      </c>
      <c r="AH98" s="208"/>
      <c r="AI98" s="208"/>
      <c r="AJ98" s="208"/>
      <c r="AK98" s="208"/>
      <c r="AL98" s="208"/>
      <c r="AM98" s="208"/>
      <c r="AN98" s="207">
        <f t="shared" si="0"/>
        <v>0</v>
      </c>
      <c r="AO98" s="208"/>
      <c r="AP98" s="208"/>
      <c r="AQ98" s="97"/>
      <c r="AS98" s="98">
        <f>ROUND(SUM(AS99:AS100),2)</f>
        <v>0</v>
      </c>
      <c r="AT98" s="99">
        <f t="shared" si="1"/>
        <v>0</v>
      </c>
      <c r="AU98" s="100">
        <f>ROUND(SUM(AU99:AU100),5)</f>
        <v>0</v>
      </c>
      <c r="AV98" s="99">
        <f>ROUND(AZ98*L31,2)</f>
        <v>0</v>
      </c>
      <c r="AW98" s="99">
        <f>ROUND(BA98*L32,2)</f>
        <v>0</v>
      </c>
      <c r="AX98" s="99">
        <f>ROUND(BB98*L31,2)</f>
        <v>0</v>
      </c>
      <c r="AY98" s="99">
        <f>ROUND(BC98*L32,2)</f>
        <v>0</v>
      </c>
      <c r="AZ98" s="99">
        <f>ROUND(SUM(AZ99:AZ100),2)</f>
        <v>0</v>
      </c>
      <c r="BA98" s="99">
        <f>ROUND(SUM(BA99:BA100),2)</f>
        <v>0</v>
      </c>
      <c r="BB98" s="99">
        <f>ROUND(SUM(BB99:BB100),2)</f>
        <v>0</v>
      </c>
      <c r="BC98" s="99">
        <f>ROUND(SUM(BC99:BC100),2)</f>
        <v>0</v>
      </c>
      <c r="BD98" s="101">
        <f>ROUND(SUM(BD99:BD100),2)</f>
        <v>0</v>
      </c>
      <c r="BS98" s="102" t="s">
        <v>78</v>
      </c>
      <c r="BT98" s="102" t="s">
        <v>87</v>
      </c>
      <c r="BU98" s="102" t="s">
        <v>80</v>
      </c>
      <c r="BV98" s="102" t="s">
        <v>81</v>
      </c>
      <c r="BW98" s="102" t="s">
        <v>117</v>
      </c>
      <c r="BX98" s="102" t="s">
        <v>82</v>
      </c>
    </row>
    <row r="99" spans="1:76" s="6" customFormat="1" ht="22.5" customHeight="1">
      <c r="A99" s="93" t="s">
        <v>84</v>
      </c>
      <c r="B99" s="103"/>
      <c r="C99" s="104"/>
      <c r="D99" s="104"/>
      <c r="E99" s="206" t="s">
        <v>87</v>
      </c>
      <c r="F99" s="206"/>
      <c r="G99" s="206"/>
      <c r="H99" s="206"/>
      <c r="I99" s="206"/>
      <c r="J99" s="104"/>
      <c r="K99" s="206" t="s">
        <v>118</v>
      </c>
      <c r="L99" s="206"/>
      <c r="M99" s="206"/>
      <c r="N99" s="206"/>
      <c r="O99" s="206"/>
      <c r="P99" s="206"/>
      <c r="Q99" s="206"/>
      <c r="R99" s="206"/>
      <c r="S99" s="206"/>
      <c r="T99" s="206"/>
      <c r="U99" s="206"/>
      <c r="V99" s="206"/>
      <c r="W99" s="206"/>
      <c r="X99" s="206"/>
      <c r="Y99" s="206"/>
      <c r="Z99" s="206"/>
      <c r="AA99" s="206"/>
      <c r="AB99" s="206"/>
      <c r="AC99" s="206"/>
      <c r="AD99" s="206"/>
      <c r="AE99" s="206"/>
      <c r="AF99" s="206"/>
      <c r="AG99" s="202">
        <f>'1 - Stávající zděná měnírna'!M31</f>
        <v>0</v>
      </c>
      <c r="AH99" s="205"/>
      <c r="AI99" s="205"/>
      <c r="AJ99" s="205"/>
      <c r="AK99" s="205"/>
      <c r="AL99" s="205"/>
      <c r="AM99" s="205"/>
      <c r="AN99" s="202">
        <f t="shared" si="0"/>
        <v>0</v>
      </c>
      <c r="AO99" s="205"/>
      <c r="AP99" s="205"/>
      <c r="AQ99" s="105"/>
      <c r="AS99" s="106">
        <f>'1 - Stávající zděná měnírna'!M29</f>
        <v>0</v>
      </c>
      <c r="AT99" s="107">
        <f t="shared" si="1"/>
        <v>0</v>
      </c>
      <c r="AU99" s="108">
        <f>'1 - Stávající zděná měnírna'!W142</f>
        <v>0</v>
      </c>
      <c r="AV99" s="107">
        <f>'1 - Stávající zděná měnírna'!M33</f>
        <v>0</v>
      </c>
      <c r="AW99" s="107">
        <f>'1 - Stávající zděná měnírna'!M34</f>
        <v>0</v>
      </c>
      <c r="AX99" s="107">
        <f>'1 - Stávající zděná měnírna'!M35</f>
        <v>0</v>
      </c>
      <c r="AY99" s="107">
        <f>'1 - Stávající zděná měnírna'!M36</f>
        <v>0</v>
      </c>
      <c r="AZ99" s="107">
        <f>'1 - Stávající zděná měnírna'!H33</f>
        <v>0</v>
      </c>
      <c r="BA99" s="107">
        <f>'1 - Stávající zděná měnírna'!H34</f>
        <v>0</v>
      </c>
      <c r="BB99" s="107">
        <f>'1 - Stávající zděná měnírna'!H35</f>
        <v>0</v>
      </c>
      <c r="BC99" s="107">
        <f>'1 - Stávající zděná měnírna'!H36</f>
        <v>0</v>
      </c>
      <c r="BD99" s="109">
        <f>'1 - Stávající zděná měnírna'!H37</f>
        <v>0</v>
      </c>
      <c r="BT99" s="110" t="s">
        <v>105</v>
      </c>
      <c r="BV99" s="110" t="s">
        <v>81</v>
      </c>
      <c r="BW99" s="110" t="s">
        <v>119</v>
      </c>
      <c r="BX99" s="110" t="s">
        <v>117</v>
      </c>
    </row>
    <row r="100" spans="1:76" s="6" customFormat="1" ht="22.5" customHeight="1">
      <c r="A100" s="93" t="s">
        <v>84</v>
      </c>
      <c r="B100" s="103"/>
      <c r="C100" s="104"/>
      <c r="D100" s="104"/>
      <c r="E100" s="206" t="s">
        <v>105</v>
      </c>
      <c r="F100" s="206"/>
      <c r="G100" s="206"/>
      <c r="H100" s="206"/>
      <c r="I100" s="206"/>
      <c r="J100" s="104"/>
      <c r="K100" s="206" t="s">
        <v>120</v>
      </c>
      <c r="L100" s="206"/>
      <c r="M100" s="206"/>
      <c r="N100" s="206"/>
      <c r="O100" s="206"/>
      <c r="P100" s="206"/>
      <c r="Q100" s="206"/>
      <c r="R100" s="206"/>
      <c r="S100" s="206"/>
      <c r="T100" s="206"/>
      <c r="U100" s="206"/>
      <c r="V100" s="206"/>
      <c r="W100" s="206"/>
      <c r="X100" s="206"/>
      <c r="Y100" s="206"/>
      <c r="Z100" s="206"/>
      <c r="AA100" s="206"/>
      <c r="AB100" s="206"/>
      <c r="AC100" s="206"/>
      <c r="AD100" s="206"/>
      <c r="AE100" s="206"/>
      <c r="AF100" s="206"/>
      <c r="AG100" s="202">
        <f>'2 - Mobilní měnírna'!M31</f>
        <v>0</v>
      </c>
      <c r="AH100" s="205"/>
      <c r="AI100" s="205"/>
      <c r="AJ100" s="205"/>
      <c r="AK100" s="205"/>
      <c r="AL100" s="205"/>
      <c r="AM100" s="205"/>
      <c r="AN100" s="202">
        <f t="shared" si="0"/>
        <v>0</v>
      </c>
      <c r="AO100" s="205"/>
      <c r="AP100" s="205"/>
      <c r="AQ100" s="105"/>
      <c r="AS100" s="106">
        <f>'2 - Mobilní měnírna'!M29</f>
        <v>0</v>
      </c>
      <c r="AT100" s="107">
        <f t="shared" si="1"/>
        <v>0</v>
      </c>
      <c r="AU100" s="108">
        <f>'2 - Mobilní měnírna'!W120</f>
        <v>0</v>
      </c>
      <c r="AV100" s="107">
        <f>'2 - Mobilní měnírna'!M33</f>
        <v>0</v>
      </c>
      <c r="AW100" s="107">
        <f>'2 - Mobilní měnírna'!M34</f>
        <v>0</v>
      </c>
      <c r="AX100" s="107">
        <f>'2 - Mobilní měnírna'!M35</f>
        <v>0</v>
      </c>
      <c r="AY100" s="107">
        <f>'2 - Mobilní měnírna'!M36</f>
        <v>0</v>
      </c>
      <c r="AZ100" s="107">
        <f>'2 - Mobilní měnírna'!H33</f>
        <v>0</v>
      </c>
      <c r="BA100" s="107">
        <f>'2 - Mobilní měnírna'!H34</f>
        <v>0</v>
      </c>
      <c r="BB100" s="107">
        <f>'2 - Mobilní měnírna'!H35</f>
        <v>0</v>
      </c>
      <c r="BC100" s="107">
        <f>'2 - Mobilní měnírna'!H36</f>
        <v>0</v>
      </c>
      <c r="BD100" s="109">
        <f>'2 - Mobilní měnírna'!H37</f>
        <v>0</v>
      </c>
      <c r="BT100" s="110" t="s">
        <v>105</v>
      </c>
      <c r="BV100" s="110" t="s">
        <v>81</v>
      </c>
      <c r="BW100" s="110" t="s">
        <v>121</v>
      </c>
      <c r="BX100" s="110" t="s">
        <v>117</v>
      </c>
    </row>
    <row r="101" spans="1:76" s="5" customFormat="1" ht="22.5" customHeight="1">
      <c r="A101" s="93" t="s">
        <v>84</v>
      </c>
      <c r="B101" s="94"/>
      <c r="C101" s="95"/>
      <c r="D101" s="209" t="s">
        <v>122</v>
      </c>
      <c r="E101" s="209"/>
      <c r="F101" s="209"/>
      <c r="G101" s="209"/>
      <c r="H101" s="209"/>
      <c r="I101" s="96"/>
      <c r="J101" s="209" t="s">
        <v>123</v>
      </c>
      <c r="K101" s="209"/>
      <c r="L101" s="209"/>
      <c r="M101" s="209"/>
      <c r="N101" s="209"/>
      <c r="O101" s="209"/>
      <c r="P101" s="209"/>
      <c r="Q101" s="209"/>
      <c r="R101" s="209"/>
      <c r="S101" s="209"/>
      <c r="T101" s="209"/>
      <c r="U101" s="209"/>
      <c r="V101" s="209"/>
      <c r="W101" s="209"/>
      <c r="X101" s="209"/>
      <c r="Y101" s="209"/>
      <c r="Z101" s="209"/>
      <c r="AA101" s="209"/>
      <c r="AB101" s="209"/>
      <c r="AC101" s="209"/>
      <c r="AD101" s="209"/>
      <c r="AE101" s="209"/>
      <c r="AF101" s="209"/>
      <c r="AG101" s="207">
        <f>'SO2 - Stavební elektroins...'!M30</f>
        <v>0</v>
      </c>
      <c r="AH101" s="208"/>
      <c r="AI101" s="208"/>
      <c r="AJ101" s="208"/>
      <c r="AK101" s="208"/>
      <c r="AL101" s="208"/>
      <c r="AM101" s="208"/>
      <c r="AN101" s="207">
        <f t="shared" si="0"/>
        <v>0</v>
      </c>
      <c r="AO101" s="208"/>
      <c r="AP101" s="208"/>
      <c r="AQ101" s="97"/>
      <c r="AS101" s="111">
        <f>'SO2 - Stavební elektroins...'!M28</f>
        <v>0</v>
      </c>
      <c r="AT101" s="112">
        <f t="shared" si="1"/>
        <v>0</v>
      </c>
      <c r="AU101" s="113">
        <f>'SO2 - Stavební elektroins...'!W130</f>
        <v>0</v>
      </c>
      <c r="AV101" s="112">
        <f>'SO2 - Stavební elektroins...'!M32</f>
        <v>0</v>
      </c>
      <c r="AW101" s="112">
        <f>'SO2 - Stavební elektroins...'!M33</f>
        <v>0</v>
      </c>
      <c r="AX101" s="112">
        <f>'SO2 - Stavební elektroins...'!M34</f>
        <v>0</v>
      </c>
      <c r="AY101" s="112">
        <f>'SO2 - Stavební elektroins...'!M35</f>
        <v>0</v>
      </c>
      <c r="AZ101" s="112">
        <f>'SO2 - Stavební elektroins...'!H32</f>
        <v>0</v>
      </c>
      <c r="BA101" s="112">
        <f>'SO2 - Stavební elektroins...'!H33</f>
        <v>0</v>
      </c>
      <c r="BB101" s="112">
        <f>'SO2 - Stavební elektroins...'!H34</f>
        <v>0</v>
      </c>
      <c r="BC101" s="112">
        <f>'SO2 - Stavební elektroins...'!H35</f>
        <v>0</v>
      </c>
      <c r="BD101" s="114">
        <f>'SO2 - Stavební elektroins...'!H36</f>
        <v>0</v>
      </c>
      <c r="BT101" s="102" t="s">
        <v>87</v>
      </c>
      <c r="BV101" s="102" t="s">
        <v>81</v>
      </c>
      <c r="BW101" s="102" t="s">
        <v>124</v>
      </c>
      <c r="BX101" s="102" t="s">
        <v>82</v>
      </c>
    </row>
    <row r="102" spans="2:43" ht="13.5">
      <c r="B102" s="23"/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  <c r="AA102" s="27"/>
      <c r="AB102" s="27"/>
      <c r="AC102" s="27"/>
      <c r="AD102" s="27"/>
      <c r="AE102" s="27"/>
      <c r="AF102" s="27"/>
      <c r="AG102" s="27"/>
      <c r="AH102" s="27"/>
      <c r="AI102" s="27"/>
      <c r="AJ102" s="27"/>
      <c r="AK102" s="27"/>
      <c r="AL102" s="27"/>
      <c r="AM102" s="27"/>
      <c r="AN102" s="27"/>
      <c r="AO102" s="27"/>
      <c r="AP102" s="27"/>
      <c r="AQ102" s="24"/>
    </row>
    <row r="103" spans="2:48" s="1" customFormat="1" ht="30" customHeight="1">
      <c r="B103" s="36"/>
      <c r="C103" s="85" t="s">
        <v>125</v>
      </c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  <c r="AF103" s="37"/>
      <c r="AG103" s="197">
        <f>ROUND(SUM(AG104:AG107),2)</f>
        <v>0</v>
      </c>
      <c r="AH103" s="197"/>
      <c r="AI103" s="197"/>
      <c r="AJ103" s="197"/>
      <c r="AK103" s="197"/>
      <c r="AL103" s="197"/>
      <c r="AM103" s="197"/>
      <c r="AN103" s="197">
        <f>ROUND(SUM(AN104:AN107),2)</f>
        <v>0</v>
      </c>
      <c r="AO103" s="197"/>
      <c r="AP103" s="197"/>
      <c r="AQ103" s="38"/>
      <c r="AS103" s="81" t="s">
        <v>126</v>
      </c>
      <c r="AT103" s="82" t="s">
        <v>127</v>
      </c>
      <c r="AU103" s="82" t="s">
        <v>43</v>
      </c>
      <c r="AV103" s="83" t="s">
        <v>66</v>
      </c>
    </row>
    <row r="104" spans="2:89" s="1" customFormat="1" ht="19.9" customHeight="1">
      <c r="B104" s="36"/>
      <c r="C104" s="37"/>
      <c r="D104" s="115" t="s">
        <v>128</v>
      </c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  <c r="AF104" s="37"/>
      <c r="AG104" s="201">
        <f>ROUND(AG87*AS104,2)</f>
        <v>0</v>
      </c>
      <c r="AH104" s="202"/>
      <c r="AI104" s="202"/>
      <c r="AJ104" s="202"/>
      <c r="AK104" s="202"/>
      <c r="AL104" s="202"/>
      <c r="AM104" s="202"/>
      <c r="AN104" s="202">
        <f>ROUND(AG104+AV104,2)</f>
        <v>0</v>
      </c>
      <c r="AO104" s="202"/>
      <c r="AP104" s="202"/>
      <c r="AQ104" s="38"/>
      <c r="AS104" s="116">
        <v>0</v>
      </c>
      <c r="AT104" s="117" t="s">
        <v>129</v>
      </c>
      <c r="AU104" s="117" t="s">
        <v>44</v>
      </c>
      <c r="AV104" s="118">
        <f>ROUND(IF(AU104="základní",AG104*L31,IF(AU104="snížená",AG104*L32,0)),2)</f>
        <v>0</v>
      </c>
      <c r="BV104" s="19" t="s">
        <v>130</v>
      </c>
      <c r="BY104" s="119">
        <f>IF(AU104="základní",AV104,0)</f>
        <v>0</v>
      </c>
      <c r="BZ104" s="119">
        <f>IF(AU104="snížená",AV104,0)</f>
        <v>0</v>
      </c>
      <c r="CA104" s="119">
        <v>0</v>
      </c>
      <c r="CB104" s="119">
        <v>0</v>
      </c>
      <c r="CC104" s="119">
        <v>0</v>
      </c>
      <c r="CD104" s="119">
        <f>IF(AU104="základní",AG104,0)</f>
        <v>0</v>
      </c>
      <c r="CE104" s="119">
        <f>IF(AU104="snížená",AG104,0)</f>
        <v>0</v>
      </c>
      <c r="CF104" s="119">
        <f>IF(AU104="zákl. přenesená",AG104,0)</f>
        <v>0</v>
      </c>
      <c r="CG104" s="119">
        <f>IF(AU104="sníž. přenesená",AG104,0)</f>
        <v>0</v>
      </c>
      <c r="CH104" s="119">
        <f>IF(AU104="nulová",AG104,0)</f>
        <v>0</v>
      </c>
      <c r="CI104" s="19">
        <f>IF(AU104="základní",1,IF(AU104="snížená",2,IF(AU104="zákl. přenesená",4,IF(AU104="sníž. přenesená",5,3))))</f>
        <v>1</v>
      </c>
      <c r="CJ104" s="19">
        <f>IF(AT104="stavební čast",1,IF(88104="investiční čast",2,3))</f>
        <v>1</v>
      </c>
      <c r="CK104" s="19" t="str">
        <f>IF(D104="Vyplň vlastní","","x")</f>
        <v>x</v>
      </c>
    </row>
    <row r="105" spans="2:89" s="1" customFormat="1" ht="19.9" customHeight="1">
      <c r="B105" s="36"/>
      <c r="C105" s="37"/>
      <c r="D105" s="203" t="s">
        <v>131</v>
      </c>
      <c r="E105" s="204"/>
      <c r="F105" s="204"/>
      <c r="G105" s="204"/>
      <c r="H105" s="204"/>
      <c r="I105" s="204"/>
      <c r="J105" s="204"/>
      <c r="K105" s="204"/>
      <c r="L105" s="204"/>
      <c r="M105" s="204"/>
      <c r="N105" s="204"/>
      <c r="O105" s="204"/>
      <c r="P105" s="204"/>
      <c r="Q105" s="204"/>
      <c r="R105" s="204"/>
      <c r="S105" s="204"/>
      <c r="T105" s="204"/>
      <c r="U105" s="204"/>
      <c r="V105" s="204"/>
      <c r="W105" s="204"/>
      <c r="X105" s="204"/>
      <c r="Y105" s="204"/>
      <c r="Z105" s="204"/>
      <c r="AA105" s="204"/>
      <c r="AB105" s="204"/>
      <c r="AC105" s="37"/>
      <c r="AD105" s="37"/>
      <c r="AE105" s="37"/>
      <c r="AF105" s="37"/>
      <c r="AG105" s="201">
        <f>AG87*AS105</f>
        <v>0</v>
      </c>
      <c r="AH105" s="202"/>
      <c r="AI105" s="202"/>
      <c r="AJ105" s="202"/>
      <c r="AK105" s="202"/>
      <c r="AL105" s="202"/>
      <c r="AM105" s="202"/>
      <c r="AN105" s="202">
        <f>AG105+AV105</f>
        <v>0</v>
      </c>
      <c r="AO105" s="202"/>
      <c r="AP105" s="202"/>
      <c r="AQ105" s="38"/>
      <c r="AS105" s="120">
        <v>0</v>
      </c>
      <c r="AT105" s="121" t="s">
        <v>129</v>
      </c>
      <c r="AU105" s="121" t="s">
        <v>44</v>
      </c>
      <c r="AV105" s="109">
        <f>ROUND(IF(AU105="nulová",0,IF(OR(AU105="základní",AU105="zákl. přenesená"),AG105*L31,AG105*L32)),2)</f>
        <v>0</v>
      </c>
      <c r="BV105" s="19" t="s">
        <v>132</v>
      </c>
      <c r="BY105" s="119">
        <f>IF(AU105="základní",AV105,0)</f>
        <v>0</v>
      </c>
      <c r="BZ105" s="119">
        <f>IF(AU105="snížená",AV105,0)</f>
        <v>0</v>
      </c>
      <c r="CA105" s="119">
        <f>IF(AU105="zákl. přenesená",AV105,0)</f>
        <v>0</v>
      </c>
      <c r="CB105" s="119">
        <f>IF(AU105="sníž. přenesená",AV105,0)</f>
        <v>0</v>
      </c>
      <c r="CC105" s="119">
        <f>IF(AU105="nulová",AV105,0)</f>
        <v>0</v>
      </c>
      <c r="CD105" s="119">
        <f>IF(AU105="základní",AG105,0)</f>
        <v>0</v>
      </c>
      <c r="CE105" s="119">
        <f>IF(AU105="snížená",AG105,0)</f>
        <v>0</v>
      </c>
      <c r="CF105" s="119">
        <f>IF(AU105="zákl. přenesená",AG105,0)</f>
        <v>0</v>
      </c>
      <c r="CG105" s="119">
        <f>IF(AU105="sníž. přenesená",AG105,0)</f>
        <v>0</v>
      </c>
      <c r="CH105" s="119">
        <f>IF(AU105="nulová",AG105,0)</f>
        <v>0</v>
      </c>
      <c r="CI105" s="19">
        <f>IF(AU105="základní",1,IF(AU105="snížená",2,IF(AU105="zákl. přenesená",4,IF(AU105="sníž. přenesená",5,3))))</f>
        <v>1</v>
      </c>
      <c r="CJ105" s="19">
        <f>IF(AT105="stavební čast",1,IF(88105="investiční čast",2,3))</f>
        <v>1</v>
      </c>
      <c r="CK105" s="19" t="str">
        <f>IF(D105="Vyplň vlastní","","x")</f>
        <v/>
      </c>
    </row>
    <row r="106" spans="2:89" s="1" customFormat="1" ht="19.9" customHeight="1">
      <c r="B106" s="36"/>
      <c r="C106" s="37"/>
      <c r="D106" s="203" t="s">
        <v>131</v>
      </c>
      <c r="E106" s="204"/>
      <c r="F106" s="204"/>
      <c r="G106" s="204"/>
      <c r="H106" s="204"/>
      <c r="I106" s="204"/>
      <c r="J106" s="204"/>
      <c r="K106" s="204"/>
      <c r="L106" s="204"/>
      <c r="M106" s="204"/>
      <c r="N106" s="204"/>
      <c r="O106" s="204"/>
      <c r="P106" s="204"/>
      <c r="Q106" s="204"/>
      <c r="R106" s="204"/>
      <c r="S106" s="204"/>
      <c r="T106" s="204"/>
      <c r="U106" s="204"/>
      <c r="V106" s="204"/>
      <c r="W106" s="204"/>
      <c r="X106" s="204"/>
      <c r="Y106" s="204"/>
      <c r="Z106" s="204"/>
      <c r="AA106" s="204"/>
      <c r="AB106" s="204"/>
      <c r="AC106" s="37"/>
      <c r="AD106" s="37"/>
      <c r="AE106" s="37"/>
      <c r="AF106" s="37"/>
      <c r="AG106" s="201">
        <f>AG87*AS106</f>
        <v>0</v>
      </c>
      <c r="AH106" s="202"/>
      <c r="AI106" s="202"/>
      <c r="AJ106" s="202"/>
      <c r="AK106" s="202"/>
      <c r="AL106" s="202"/>
      <c r="AM106" s="202"/>
      <c r="AN106" s="202">
        <f>AG106+AV106</f>
        <v>0</v>
      </c>
      <c r="AO106" s="202"/>
      <c r="AP106" s="202"/>
      <c r="AQ106" s="38"/>
      <c r="AS106" s="120">
        <v>0</v>
      </c>
      <c r="AT106" s="121" t="s">
        <v>129</v>
      </c>
      <c r="AU106" s="121" t="s">
        <v>44</v>
      </c>
      <c r="AV106" s="109">
        <f>ROUND(IF(AU106="nulová",0,IF(OR(AU106="základní",AU106="zákl. přenesená"),AG106*L31,AG106*L32)),2)</f>
        <v>0</v>
      </c>
      <c r="BV106" s="19" t="s">
        <v>132</v>
      </c>
      <c r="BY106" s="119">
        <f>IF(AU106="základní",AV106,0)</f>
        <v>0</v>
      </c>
      <c r="BZ106" s="119">
        <f>IF(AU106="snížená",AV106,0)</f>
        <v>0</v>
      </c>
      <c r="CA106" s="119">
        <f>IF(AU106="zákl. přenesená",AV106,0)</f>
        <v>0</v>
      </c>
      <c r="CB106" s="119">
        <f>IF(AU106="sníž. přenesená",AV106,0)</f>
        <v>0</v>
      </c>
      <c r="CC106" s="119">
        <f>IF(AU106="nulová",AV106,0)</f>
        <v>0</v>
      </c>
      <c r="CD106" s="119">
        <f>IF(AU106="základní",AG106,0)</f>
        <v>0</v>
      </c>
      <c r="CE106" s="119">
        <f>IF(AU106="snížená",AG106,0)</f>
        <v>0</v>
      </c>
      <c r="CF106" s="119">
        <f>IF(AU106="zákl. přenesená",AG106,0)</f>
        <v>0</v>
      </c>
      <c r="CG106" s="119">
        <f>IF(AU106="sníž. přenesená",AG106,0)</f>
        <v>0</v>
      </c>
      <c r="CH106" s="119">
        <f>IF(AU106="nulová",AG106,0)</f>
        <v>0</v>
      </c>
      <c r="CI106" s="19">
        <f>IF(AU106="základní",1,IF(AU106="snížená",2,IF(AU106="zákl. přenesená",4,IF(AU106="sníž. přenesená",5,3))))</f>
        <v>1</v>
      </c>
      <c r="CJ106" s="19">
        <f>IF(AT106="stavební čast",1,IF(88106="investiční čast",2,3))</f>
        <v>1</v>
      </c>
      <c r="CK106" s="19" t="str">
        <f>IF(D106="Vyplň vlastní","","x")</f>
        <v/>
      </c>
    </row>
    <row r="107" spans="2:89" s="1" customFormat="1" ht="19.9" customHeight="1">
      <c r="B107" s="36"/>
      <c r="C107" s="37"/>
      <c r="D107" s="203" t="s">
        <v>131</v>
      </c>
      <c r="E107" s="204"/>
      <c r="F107" s="204"/>
      <c r="G107" s="204"/>
      <c r="H107" s="204"/>
      <c r="I107" s="204"/>
      <c r="J107" s="204"/>
      <c r="K107" s="204"/>
      <c r="L107" s="204"/>
      <c r="M107" s="204"/>
      <c r="N107" s="204"/>
      <c r="O107" s="204"/>
      <c r="P107" s="204"/>
      <c r="Q107" s="204"/>
      <c r="R107" s="204"/>
      <c r="S107" s="204"/>
      <c r="T107" s="204"/>
      <c r="U107" s="204"/>
      <c r="V107" s="204"/>
      <c r="W107" s="204"/>
      <c r="X107" s="204"/>
      <c r="Y107" s="204"/>
      <c r="Z107" s="204"/>
      <c r="AA107" s="204"/>
      <c r="AB107" s="204"/>
      <c r="AC107" s="37"/>
      <c r="AD107" s="37"/>
      <c r="AE107" s="37"/>
      <c r="AF107" s="37"/>
      <c r="AG107" s="201">
        <f>AG87*AS107</f>
        <v>0</v>
      </c>
      <c r="AH107" s="202"/>
      <c r="AI107" s="202"/>
      <c r="AJ107" s="202"/>
      <c r="AK107" s="202"/>
      <c r="AL107" s="202"/>
      <c r="AM107" s="202"/>
      <c r="AN107" s="202">
        <f>AG107+AV107</f>
        <v>0</v>
      </c>
      <c r="AO107" s="202"/>
      <c r="AP107" s="202"/>
      <c r="AQ107" s="38"/>
      <c r="AS107" s="122">
        <v>0</v>
      </c>
      <c r="AT107" s="123" t="s">
        <v>129</v>
      </c>
      <c r="AU107" s="123" t="s">
        <v>44</v>
      </c>
      <c r="AV107" s="124">
        <f>ROUND(IF(AU107="nulová",0,IF(OR(AU107="základní",AU107="zákl. přenesená"),AG107*L31,AG107*L32)),2)</f>
        <v>0</v>
      </c>
      <c r="BV107" s="19" t="s">
        <v>132</v>
      </c>
      <c r="BY107" s="119">
        <f>IF(AU107="základní",AV107,0)</f>
        <v>0</v>
      </c>
      <c r="BZ107" s="119">
        <f>IF(AU107="snížená",AV107,0)</f>
        <v>0</v>
      </c>
      <c r="CA107" s="119">
        <f>IF(AU107="zákl. přenesená",AV107,0)</f>
        <v>0</v>
      </c>
      <c r="CB107" s="119">
        <f>IF(AU107="sníž. přenesená",AV107,0)</f>
        <v>0</v>
      </c>
      <c r="CC107" s="119">
        <f>IF(AU107="nulová",AV107,0)</f>
        <v>0</v>
      </c>
      <c r="CD107" s="119">
        <f>IF(AU107="základní",AG107,0)</f>
        <v>0</v>
      </c>
      <c r="CE107" s="119">
        <f>IF(AU107="snížená",AG107,0)</f>
        <v>0</v>
      </c>
      <c r="CF107" s="119">
        <f>IF(AU107="zákl. přenesená",AG107,0)</f>
        <v>0</v>
      </c>
      <c r="CG107" s="119">
        <f>IF(AU107="sníž. přenesená",AG107,0)</f>
        <v>0</v>
      </c>
      <c r="CH107" s="119">
        <f>IF(AU107="nulová",AG107,0)</f>
        <v>0</v>
      </c>
      <c r="CI107" s="19">
        <f>IF(AU107="základní",1,IF(AU107="snížená",2,IF(AU107="zákl. přenesená",4,IF(AU107="sníž. přenesená",5,3))))</f>
        <v>1</v>
      </c>
      <c r="CJ107" s="19">
        <f>IF(AT107="stavební čast",1,IF(88107="investiční čast",2,3))</f>
        <v>1</v>
      </c>
      <c r="CK107" s="19" t="str">
        <f>IF(D107="Vyplň vlastní","","x")</f>
        <v/>
      </c>
    </row>
    <row r="108" spans="2:43" s="1" customFormat="1" ht="10.9" customHeight="1">
      <c r="B108" s="36"/>
      <c r="C108" s="37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  <c r="AF108" s="37"/>
      <c r="AG108" s="37"/>
      <c r="AH108" s="37"/>
      <c r="AI108" s="37"/>
      <c r="AJ108" s="37"/>
      <c r="AK108" s="37"/>
      <c r="AL108" s="37"/>
      <c r="AM108" s="37"/>
      <c r="AN108" s="37"/>
      <c r="AO108" s="37"/>
      <c r="AP108" s="37"/>
      <c r="AQ108" s="38"/>
    </row>
    <row r="109" spans="2:43" s="1" customFormat="1" ht="30" customHeight="1">
      <c r="B109" s="36"/>
      <c r="C109" s="125" t="s">
        <v>133</v>
      </c>
      <c r="D109" s="126"/>
      <c r="E109" s="126"/>
      <c r="F109" s="126"/>
      <c r="G109" s="126"/>
      <c r="H109" s="126"/>
      <c r="I109" s="126"/>
      <c r="J109" s="126"/>
      <c r="K109" s="126"/>
      <c r="L109" s="126"/>
      <c r="M109" s="126"/>
      <c r="N109" s="126"/>
      <c r="O109" s="126"/>
      <c r="P109" s="126"/>
      <c r="Q109" s="126"/>
      <c r="R109" s="126"/>
      <c r="S109" s="126"/>
      <c r="T109" s="126"/>
      <c r="U109" s="126"/>
      <c r="V109" s="126"/>
      <c r="W109" s="126"/>
      <c r="X109" s="126"/>
      <c r="Y109" s="126"/>
      <c r="Z109" s="126"/>
      <c r="AA109" s="126"/>
      <c r="AB109" s="126"/>
      <c r="AC109" s="126"/>
      <c r="AD109" s="126"/>
      <c r="AE109" s="126"/>
      <c r="AF109" s="126"/>
      <c r="AG109" s="198">
        <f>ROUND(AG87+AG103,2)</f>
        <v>0</v>
      </c>
      <c r="AH109" s="198"/>
      <c r="AI109" s="198"/>
      <c r="AJ109" s="198"/>
      <c r="AK109" s="198"/>
      <c r="AL109" s="198"/>
      <c r="AM109" s="198"/>
      <c r="AN109" s="198">
        <f>AN87+AN103</f>
        <v>0</v>
      </c>
      <c r="AO109" s="198"/>
      <c r="AP109" s="198"/>
      <c r="AQ109" s="38"/>
    </row>
    <row r="110" spans="2:43" s="1" customFormat="1" ht="7" customHeight="1">
      <c r="B110" s="60"/>
      <c r="C110" s="61"/>
      <c r="D110" s="61"/>
      <c r="E110" s="61"/>
      <c r="F110" s="61"/>
      <c r="G110" s="61"/>
      <c r="H110" s="61"/>
      <c r="I110" s="61"/>
      <c r="J110" s="61"/>
      <c r="K110" s="61"/>
      <c r="L110" s="61"/>
      <c r="M110" s="61"/>
      <c r="N110" s="61"/>
      <c r="O110" s="61"/>
      <c r="P110" s="61"/>
      <c r="Q110" s="61"/>
      <c r="R110" s="61"/>
      <c r="S110" s="61"/>
      <c r="T110" s="61"/>
      <c r="U110" s="61"/>
      <c r="V110" s="61"/>
      <c r="W110" s="61"/>
      <c r="X110" s="61"/>
      <c r="Y110" s="61"/>
      <c r="Z110" s="61"/>
      <c r="AA110" s="61"/>
      <c r="AB110" s="61"/>
      <c r="AC110" s="61"/>
      <c r="AD110" s="61"/>
      <c r="AE110" s="61"/>
      <c r="AF110" s="61"/>
      <c r="AG110" s="61"/>
      <c r="AH110" s="61"/>
      <c r="AI110" s="61"/>
      <c r="AJ110" s="61"/>
      <c r="AK110" s="61"/>
      <c r="AL110" s="61"/>
      <c r="AM110" s="61"/>
      <c r="AN110" s="61"/>
      <c r="AO110" s="61"/>
      <c r="AP110" s="61"/>
      <c r="AQ110" s="62"/>
    </row>
  </sheetData>
  <sheetProtection algorithmName="SHA-512" hashValue="gW931D84VlzuCdkVd9jrH3z/lSYdTcZJBxZV9ljzw6b5acKW26URhQrkyv9tezu4VRjjXRLCrd0sQCm5VzpTYw==" saltValue="F7v61Lja14+/UU0ayvzfPw==" spinCount="100000" sheet="1" objects="1" scenarios="1" formatCells="0" formatColumns="0" formatRows="0" sort="0" autoFilter="0"/>
  <mergeCells count="110">
    <mergeCell ref="C2:AP2"/>
    <mergeCell ref="C4:AP4"/>
    <mergeCell ref="BE5:BE34"/>
    <mergeCell ref="K5:AO5"/>
    <mergeCell ref="K6:AO6"/>
    <mergeCell ref="E14:AJ14"/>
    <mergeCell ref="E23:AN23"/>
    <mergeCell ref="AK26:AO26"/>
    <mergeCell ref="AK27:AO27"/>
    <mergeCell ref="AK29:AO29"/>
    <mergeCell ref="L31:O31"/>
    <mergeCell ref="W31:AE31"/>
    <mergeCell ref="AK31:AO31"/>
    <mergeCell ref="L32:O32"/>
    <mergeCell ref="W32:AE32"/>
    <mergeCell ref="AK32:AO32"/>
    <mergeCell ref="L33:O33"/>
    <mergeCell ref="W33:AE33"/>
    <mergeCell ref="AK33:AO33"/>
    <mergeCell ref="L34:O34"/>
    <mergeCell ref="W34:AE34"/>
    <mergeCell ref="AK34:AO34"/>
    <mergeCell ref="L35:O35"/>
    <mergeCell ref="W35:AE35"/>
    <mergeCell ref="AK35:AO35"/>
    <mergeCell ref="X37:AB37"/>
    <mergeCell ref="AK37:AO37"/>
    <mergeCell ref="C76:AP76"/>
    <mergeCell ref="L78:AO78"/>
    <mergeCell ref="AM82:AP82"/>
    <mergeCell ref="AS82:AT84"/>
    <mergeCell ref="AM83:AP83"/>
    <mergeCell ref="C85:G85"/>
    <mergeCell ref="I85:AF85"/>
    <mergeCell ref="AG85:AM85"/>
    <mergeCell ref="AN85:AP85"/>
    <mergeCell ref="AN88:AP88"/>
    <mergeCell ref="AG88:AM88"/>
    <mergeCell ref="D88:H88"/>
    <mergeCell ref="J88:AF88"/>
    <mergeCell ref="AN89:AP89"/>
    <mergeCell ref="AG89:AM89"/>
    <mergeCell ref="D89:H89"/>
    <mergeCell ref="J89:AF89"/>
    <mergeCell ref="AG87:AM87"/>
    <mergeCell ref="AN87:AP87"/>
    <mergeCell ref="AN90:AP90"/>
    <mergeCell ref="AG90:AM90"/>
    <mergeCell ref="D90:H90"/>
    <mergeCell ref="J90:AF90"/>
    <mergeCell ref="AN91:AP91"/>
    <mergeCell ref="AG91:AM91"/>
    <mergeCell ref="D91:H91"/>
    <mergeCell ref="J91:AF91"/>
    <mergeCell ref="AN92:AP92"/>
    <mergeCell ref="AG92:AM92"/>
    <mergeCell ref="D92:H92"/>
    <mergeCell ref="J92:AF92"/>
    <mergeCell ref="AN93:AP93"/>
    <mergeCell ref="AG93:AM93"/>
    <mergeCell ref="D93:H93"/>
    <mergeCell ref="J93:AF93"/>
    <mergeCell ref="AN94:AP94"/>
    <mergeCell ref="AG94:AM94"/>
    <mergeCell ref="E94:I94"/>
    <mergeCell ref="K94:AF94"/>
    <mergeCell ref="AN95:AP95"/>
    <mergeCell ref="AG95:AM95"/>
    <mergeCell ref="E95:I95"/>
    <mergeCell ref="K95:AF95"/>
    <mergeCell ref="AN101:AP101"/>
    <mergeCell ref="AG101:AM101"/>
    <mergeCell ref="D101:H101"/>
    <mergeCell ref="J101:AF101"/>
    <mergeCell ref="AN96:AP96"/>
    <mergeCell ref="AG96:AM96"/>
    <mergeCell ref="D96:H96"/>
    <mergeCell ref="J96:AF96"/>
    <mergeCell ref="AN97:AP97"/>
    <mergeCell ref="AG97:AM97"/>
    <mergeCell ref="D97:H97"/>
    <mergeCell ref="J97:AF97"/>
    <mergeCell ref="AN98:AP98"/>
    <mergeCell ref="AG98:AM98"/>
    <mergeCell ref="D98:H98"/>
    <mergeCell ref="J98:AF98"/>
    <mergeCell ref="AG103:AM103"/>
    <mergeCell ref="AN103:AP103"/>
    <mergeCell ref="AG109:AM109"/>
    <mergeCell ref="AN109:AP109"/>
    <mergeCell ref="AR2:BE2"/>
    <mergeCell ref="AG104:AM104"/>
    <mergeCell ref="AN104:AP104"/>
    <mergeCell ref="D105:AB105"/>
    <mergeCell ref="AG105:AM105"/>
    <mergeCell ref="AN105:AP105"/>
    <mergeCell ref="D106:AB106"/>
    <mergeCell ref="AG106:AM106"/>
    <mergeCell ref="AN106:AP106"/>
    <mergeCell ref="D107:AB107"/>
    <mergeCell ref="AG107:AM107"/>
    <mergeCell ref="AN107:AP107"/>
    <mergeCell ref="AN99:AP99"/>
    <mergeCell ref="AG99:AM99"/>
    <mergeCell ref="E99:I99"/>
    <mergeCell ref="K99:AF99"/>
    <mergeCell ref="AN100:AP100"/>
    <mergeCell ref="AG100:AM100"/>
    <mergeCell ref="E100:I100"/>
    <mergeCell ref="K100:AF100"/>
  </mergeCells>
  <dataValidations count="2">
    <dataValidation type="list" allowBlank="1" showInputMessage="1" showErrorMessage="1" error="Povoleny jsou hodnoty základní, snížená, zákl. přenesená, sníž. přenesená, nulová." sqref="AU104:AU108">
      <formula1>"základní, snížená, zákl. přenesená, sníž. přenesená, nulová"</formula1>
    </dataValidation>
    <dataValidation type="list" allowBlank="1" showInputMessage="1" showErrorMessage="1" error="Povoleny jsou hodnoty stavební čast, technologická čast, investiční čast." sqref="AT104:AT108">
      <formula1>"stavební čast, technologická čast, investiční čast"</formula1>
    </dataValidation>
  </dataValidations>
  <hyperlinks>
    <hyperlink ref="K1:S1" location="C2" display="1) Souhrnný list stavby"/>
    <hyperlink ref="W1:AF1" location="C87" display="2) Rekapitulace objektů"/>
    <hyperlink ref="A88" location="'PS1 - Rozvodna 22kV'!C2" display="/"/>
    <hyperlink ref="A89" location="'PS2 - Trakční technologie'!C2" display="/"/>
    <hyperlink ref="A90" location="'PS3 - Vlastní spotřeba'!C2" display="/"/>
    <hyperlink ref="A91" location="'PS4 - Zařízení pro detekc...'!C2" display="/"/>
    <hyperlink ref="A92" location="'PS5 - Slaboproudé rozvody'!C2" display="/"/>
    <hyperlink ref="A94" location="'1 - Uzemnění'!C2" display="/"/>
    <hyperlink ref="A95" location="'2 - Hromosvod'!C2" display="/"/>
    <hyperlink ref="A96" location="'PS7 - Dálkové ovládání'!C2" display="/"/>
    <hyperlink ref="A97" location="'PS8 - Připojení mobilní m...'!C2" display="/"/>
    <hyperlink ref="A99" location="'1 - Stávající zděná měnírna'!C2" display="/"/>
    <hyperlink ref="A100" location="'2 - Mobilní měnírna'!C2" display="/"/>
    <hyperlink ref="A101" location="'SO2 - Stavební elektroins...'!C2" display="/"/>
  </hyperlinks>
  <printOptions/>
  <pageMargins left="0.5833333" right="0.5833333" top="0.5" bottom="0.4666667" header="0" footer="0"/>
  <pageSetup blackAndWhite="1" fitToHeight="100" fitToWidth="1" horizontalDpi="600" verticalDpi="600" orientation="portrait" paperSize="9" scale="95" r:id="rId2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43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75" customHeight="1">
      <c r="A1" s="127"/>
      <c r="B1" s="13"/>
      <c r="C1" s="13"/>
      <c r="D1" s="14" t="s">
        <v>1</v>
      </c>
      <c r="E1" s="13"/>
      <c r="F1" s="15" t="s">
        <v>134</v>
      </c>
      <c r="G1" s="15"/>
      <c r="H1" s="249" t="s">
        <v>135</v>
      </c>
      <c r="I1" s="249"/>
      <c r="J1" s="249"/>
      <c r="K1" s="249"/>
      <c r="L1" s="15" t="s">
        <v>136</v>
      </c>
      <c r="M1" s="13"/>
      <c r="N1" s="13"/>
      <c r="O1" s="14" t="s">
        <v>137</v>
      </c>
      <c r="P1" s="13"/>
      <c r="Q1" s="13"/>
      <c r="R1" s="13"/>
      <c r="S1" s="15" t="s">
        <v>138</v>
      </c>
      <c r="T1" s="15"/>
      <c r="U1" s="127"/>
      <c r="V1" s="127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</row>
    <row r="2" spans="3:46" ht="37" customHeight="1">
      <c r="C2" s="234" t="s">
        <v>7</v>
      </c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5"/>
      <c r="Q2" s="235"/>
      <c r="S2" s="199" t="s">
        <v>8</v>
      </c>
      <c r="T2" s="200"/>
      <c r="U2" s="200"/>
      <c r="V2" s="200"/>
      <c r="W2" s="200"/>
      <c r="X2" s="200"/>
      <c r="Y2" s="200"/>
      <c r="Z2" s="200"/>
      <c r="AA2" s="200"/>
      <c r="AB2" s="200"/>
      <c r="AC2" s="200"/>
      <c r="AT2" s="19" t="s">
        <v>114</v>
      </c>
    </row>
    <row r="3" spans="2:46" ht="7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2"/>
      <c r="AT3" s="19" t="s">
        <v>105</v>
      </c>
    </row>
    <row r="4" spans="2:46" ht="37" customHeight="1">
      <c r="B4" s="23"/>
      <c r="C4" s="223" t="s">
        <v>139</v>
      </c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224"/>
      <c r="O4" s="224"/>
      <c r="P4" s="224"/>
      <c r="Q4" s="224"/>
      <c r="R4" s="24"/>
      <c r="T4" s="25" t="s">
        <v>13</v>
      </c>
      <c r="AT4" s="19" t="s">
        <v>6</v>
      </c>
    </row>
    <row r="5" spans="2:18" ht="7" customHeight="1">
      <c r="B5" s="23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4"/>
    </row>
    <row r="6" spans="2:18" ht="25.4" customHeight="1">
      <c r="B6" s="23"/>
      <c r="C6" s="27"/>
      <c r="D6" s="31" t="s">
        <v>19</v>
      </c>
      <c r="E6" s="27"/>
      <c r="F6" s="271" t="str">
        <f>'Rekapitulace stavby'!K6</f>
        <v>Výměna technologie měnírny Letná - DPS</v>
      </c>
      <c r="G6" s="272"/>
      <c r="H6" s="272"/>
      <c r="I6" s="272"/>
      <c r="J6" s="272"/>
      <c r="K6" s="272"/>
      <c r="L6" s="272"/>
      <c r="M6" s="272"/>
      <c r="N6" s="272"/>
      <c r="O6" s="272"/>
      <c r="P6" s="272"/>
      <c r="Q6" s="27"/>
      <c r="R6" s="24"/>
    </row>
    <row r="7" spans="2:18" s="1" customFormat="1" ht="32.9" customHeight="1">
      <c r="B7" s="36"/>
      <c r="C7" s="37"/>
      <c r="D7" s="30" t="s">
        <v>140</v>
      </c>
      <c r="E7" s="37"/>
      <c r="F7" s="240" t="s">
        <v>1301</v>
      </c>
      <c r="G7" s="270"/>
      <c r="H7" s="270"/>
      <c r="I7" s="270"/>
      <c r="J7" s="270"/>
      <c r="K7" s="270"/>
      <c r="L7" s="270"/>
      <c r="M7" s="270"/>
      <c r="N7" s="270"/>
      <c r="O7" s="270"/>
      <c r="P7" s="270"/>
      <c r="Q7" s="37"/>
      <c r="R7" s="38"/>
    </row>
    <row r="8" spans="2:18" s="1" customFormat="1" ht="14.5" customHeight="1">
      <c r="B8" s="36"/>
      <c r="C8" s="37"/>
      <c r="D8" s="31" t="s">
        <v>21</v>
      </c>
      <c r="E8" s="37"/>
      <c r="F8" s="29" t="s">
        <v>22</v>
      </c>
      <c r="G8" s="37"/>
      <c r="H8" s="37"/>
      <c r="I8" s="37"/>
      <c r="J8" s="37"/>
      <c r="K8" s="37"/>
      <c r="L8" s="37"/>
      <c r="M8" s="31" t="s">
        <v>23</v>
      </c>
      <c r="N8" s="37"/>
      <c r="O8" s="29" t="s">
        <v>22</v>
      </c>
      <c r="P8" s="37"/>
      <c r="Q8" s="37"/>
      <c r="R8" s="38"/>
    </row>
    <row r="9" spans="2:18" s="1" customFormat="1" ht="14.5" customHeight="1">
      <c r="B9" s="36"/>
      <c r="C9" s="37"/>
      <c r="D9" s="31" t="s">
        <v>24</v>
      </c>
      <c r="E9" s="37"/>
      <c r="F9" s="29" t="s">
        <v>25</v>
      </c>
      <c r="G9" s="37"/>
      <c r="H9" s="37"/>
      <c r="I9" s="37"/>
      <c r="J9" s="37"/>
      <c r="K9" s="37"/>
      <c r="L9" s="37"/>
      <c r="M9" s="31" t="s">
        <v>26</v>
      </c>
      <c r="N9" s="37"/>
      <c r="O9" s="282" t="str">
        <f>'Rekapitulace stavby'!AN8</f>
        <v>18. 7. 2017</v>
      </c>
      <c r="P9" s="266"/>
      <c r="Q9" s="37"/>
      <c r="R9" s="38"/>
    </row>
    <row r="10" spans="2:18" s="1" customFormat="1" ht="10.9" customHeight="1">
      <c r="B10" s="36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8"/>
    </row>
    <row r="11" spans="2:18" s="1" customFormat="1" ht="14.5" customHeight="1">
      <c r="B11" s="36"/>
      <c r="C11" s="37"/>
      <c r="D11" s="31" t="s">
        <v>28</v>
      </c>
      <c r="E11" s="37"/>
      <c r="F11" s="37"/>
      <c r="G11" s="37"/>
      <c r="H11" s="37"/>
      <c r="I11" s="37"/>
      <c r="J11" s="37"/>
      <c r="K11" s="37"/>
      <c r="L11" s="37"/>
      <c r="M11" s="31" t="s">
        <v>29</v>
      </c>
      <c r="N11" s="37"/>
      <c r="O11" s="238" t="s">
        <v>22</v>
      </c>
      <c r="P11" s="238"/>
      <c r="Q11" s="37"/>
      <c r="R11" s="38"/>
    </row>
    <row r="12" spans="2:18" s="1" customFormat="1" ht="18" customHeight="1">
      <c r="B12" s="36"/>
      <c r="C12" s="37"/>
      <c r="D12" s="37"/>
      <c r="E12" s="29" t="s">
        <v>30</v>
      </c>
      <c r="F12" s="37"/>
      <c r="G12" s="37"/>
      <c r="H12" s="37"/>
      <c r="I12" s="37"/>
      <c r="J12" s="37"/>
      <c r="K12" s="37"/>
      <c r="L12" s="37"/>
      <c r="M12" s="31" t="s">
        <v>31</v>
      </c>
      <c r="N12" s="37"/>
      <c r="O12" s="238" t="s">
        <v>22</v>
      </c>
      <c r="P12" s="238"/>
      <c r="Q12" s="37"/>
      <c r="R12" s="38"/>
    </row>
    <row r="13" spans="2:18" s="1" customFormat="1" ht="7" customHeight="1">
      <c r="B13" s="36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8"/>
    </row>
    <row r="14" spans="2:18" s="1" customFormat="1" ht="14.5" customHeight="1">
      <c r="B14" s="36"/>
      <c r="C14" s="37"/>
      <c r="D14" s="31" t="s">
        <v>32</v>
      </c>
      <c r="E14" s="37"/>
      <c r="F14" s="37"/>
      <c r="G14" s="37"/>
      <c r="H14" s="37"/>
      <c r="I14" s="37"/>
      <c r="J14" s="37"/>
      <c r="K14" s="37"/>
      <c r="L14" s="37"/>
      <c r="M14" s="31" t="s">
        <v>29</v>
      </c>
      <c r="N14" s="37"/>
      <c r="O14" s="283" t="str">
        <f>IF('Rekapitulace stavby'!AN13="","",'Rekapitulace stavby'!AN13)</f>
        <v>Vyplň údaj</v>
      </c>
      <c r="P14" s="238"/>
      <c r="Q14" s="37"/>
      <c r="R14" s="38"/>
    </row>
    <row r="15" spans="2:18" s="1" customFormat="1" ht="18" customHeight="1">
      <c r="B15" s="36"/>
      <c r="C15" s="37"/>
      <c r="D15" s="37"/>
      <c r="E15" s="283" t="str">
        <f>IF('Rekapitulace stavby'!E14="","",'Rekapitulace stavby'!E14)</f>
        <v>Vyplň údaj</v>
      </c>
      <c r="F15" s="284"/>
      <c r="G15" s="284"/>
      <c r="H15" s="284"/>
      <c r="I15" s="284"/>
      <c r="J15" s="284"/>
      <c r="K15" s="284"/>
      <c r="L15" s="284"/>
      <c r="M15" s="31" t="s">
        <v>31</v>
      </c>
      <c r="N15" s="37"/>
      <c r="O15" s="283" t="str">
        <f>IF('Rekapitulace stavby'!AN14="","",'Rekapitulace stavby'!AN14)</f>
        <v>Vyplň údaj</v>
      </c>
      <c r="P15" s="238"/>
      <c r="Q15" s="37"/>
      <c r="R15" s="38"/>
    </row>
    <row r="16" spans="2:18" s="1" customFormat="1" ht="7" customHeight="1">
      <c r="B16" s="36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8"/>
    </row>
    <row r="17" spans="2:18" s="1" customFormat="1" ht="14.5" customHeight="1">
      <c r="B17" s="36"/>
      <c r="C17" s="37"/>
      <c r="D17" s="31" t="s">
        <v>34</v>
      </c>
      <c r="E17" s="37"/>
      <c r="F17" s="37"/>
      <c r="G17" s="37"/>
      <c r="H17" s="37"/>
      <c r="I17" s="37"/>
      <c r="J17" s="37"/>
      <c r="K17" s="37"/>
      <c r="L17" s="37"/>
      <c r="M17" s="31" t="s">
        <v>29</v>
      </c>
      <c r="N17" s="37"/>
      <c r="O17" s="238" t="str">
        <f>IF('Rekapitulace stavby'!AN16="","",'Rekapitulace stavby'!AN16)</f>
        <v/>
      </c>
      <c r="P17" s="238"/>
      <c r="Q17" s="37"/>
      <c r="R17" s="38"/>
    </row>
    <row r="18" spans="2:18" s="1" customFormat="1" ht="18" customHeight="1">
      <c r="B18" s="36"/>
      <c r="C18" s="37"/>
      <c r="D18" s="37"/>
      <c r="E18" s="29" t="str">
        <f>IF('Rekapitulace stavby'!E17="","",'Rekapitulace stavby'!E17)</f>
        <v xml:space="preserve"> </v>
      </c>
      <c r="F18" s="37"/>
      <c r="G18" s="37"/>
      <c r="H18" s="37"/>
      <c r="I18" s="37"/>
      <c r="J18" s="37"/>
      <c r="K18" s="37"/>
      <c r="L18" s="37"/>
      <c r="M18" s="31" t="s">
        <v>31</v>
      </c>
      <c r="N18" s="37"/>
      <c r="O18" s="238" t="str">
        <f>IF('Rekapitulace stavby'!AN17="","",'Rekapitulace stavby'!AN17)</f>
        <v/>
      </c>
      <c r="P18" s="238"/>
      <c r="Q18" s="37"/>
      <c r="R18" s="38"/>
    </row>
    <row r="19" spans="2:18" s="1" customFormat="1" ht="7" customHeight="1">
      <c r="B19" s="36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8"/>
    </row>
    <row r="20" spans="2:18" s="1" customFormat="1" ht="14.5" customHeight="1">
      <c r="B20" s="36"/>
      <c r="C20" s="37"/>
      <c r="D20" s="31" t="s">
        <v>37</v>
      </c>
      <c r="E20" s="37"/>
      <c r="F20" s="37"/>
      <c r="G20" s="37"/>
      <c r="H20" s="37"/>
      <c r="I20" s="37"/>
      <c r="J20" s="37"/>
      <c r="K20" s="37"/>
      <c r="L20" s="37"/>
      <c r="M20" s="31" t="s">
        <v>29</v>
      </c>
      <c r="N20" s="37"/>
      <c r="O20" s="238" t="s">
        <v>22</v>
      </c>
      <c r="P20" s="238"/>
      <c r="Q20" s="37"/>
      <c r="R20" s="38"/>
    </row>
    <row r="21" spans="2:18" s="1" customFormat="1" ht="18" customHeight="1">
      <c r="B21" s="36"/>
      <c r="C21" s="37"/>
      <c r="D21" s="37"/>
      <c r="E21" s="29" t="s">
        <v>38</v>
      </c>
      <c r="F21" s="37"/>
      <c r="G21" s="37"/>
      <c r="H21" s="37"/>
      <c r="I21" s="37"/>
      <c r="J21" s="37"/>
      <c r="K21" s="37"/>
      <c r="L21" s="37"/>
      <c r="M21" s="31" t="s">
        <v>31</v>
      </c>
      <c r="N21" s="37"/>
      <c r="O21" s="238" t="s">
        <v>22</v>
      </c>
      <c r="P21" s="238"/>
      <c r="Q21" s="37"/>
      <c r="R21" s="38"/>
    </row>
    <row r="22" spans="2:18" s="1" customFormat="1" ht="7" customHeight="1">
      <c r="B22" s="36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8"/>
    </row>
    <row r="23" spans="2:18" s="1" customFormat="1" ht="14.5" customHeight="1">
      <c r="B23" s="36"/>
      <c r="C23" s="37"/>
      <c r="D23" s="31" t="s">
        <v>39</v>
      </c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8"/>
    </row>
    <row r="24" spans="2:18" s="1" customFormat="1" ht="22.5" customHeight="1">
      <c r="B24" s="36"/>
      <c r="C24" s="37"/>
      <c r="D24" s="37"/>
      <c r="E24" s="243" t="s">
        <v>22</v>
      </c>
      <c r="F24" s="243"/>
      <c r="G24" s="243"/>
      <c r="H24" s="243"/>
      <c r="I24" s="243"/>
      <c r="J24" s="243"/>
      <c r="K24" s="243"/>
      <c r="L24" s="243"/>
      <c r="M24" s="37"/>
      <c r="N24" s="37"/>
      <c r="O24" s="37"/>
      <c r="P24" s="37"/>
      <c r="Q24" s="37"/>
      <c r="R24" s="38"/>
    </row>
    <row r="25" spans="2:18" s="1" customFormat="1" ht="7" customHeight="1">
      <c r="B25" s="36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8"/>
    </row>
    <row r="26" spans="2:18" s="1" customFormat="1" ht="7" customHeight="1">
      <c r="B26" s="36"/>
      <c r="C26" s="37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37"/>
      <c r="R26" s="38"/>
    </row>
    <row r="27" spans="2:18" s="1" customFormat="1" ht="14.5" customHeight="1">
      <c r="B27" s="36"/>
      <c r="C27" s="37"/>
      <c r="D27" s="128" t="s">
        <v>142</v>
      </c>
      <c r="E27" s="37"/>
      <c r="F27" s="37"/>
      <c r="G27" s="37"/>
      <c r="H27" s="37"/>
      <c r="I27" s="37"/>
      <c r="J27" s="37"/>
      <c r="K27" s="37"/>
      <c r="L27" s="37"/>
      <c r="M27" s="244">
        <f>N88</f>
        <v>0</v>
      </c>
      <c r="N27" s="244"/>
      <c r="O27" s="244"/>
      <c r="P27" s="244"/>
      <c r="Q27" s="37"/>
      <c r="R27" s="38"/>
    </row>
    <row r="28" spans="2:18" s="1" customFormat="1" ht="14.5" customHeight="1">
      <c r="B28" s="36"/>
      <c r="C28" s="37"/>
      <c r="D28" s="35" t="s">
        <v>128</v>
      </c>
      <c r="E28" s="37"/>
      <c r="F28" s="37"/>
      <c r="G28" s="37"/>
      <c r="H28" s="37"/>
      <c r="I28" s="37"/>
      <c r="J28" s="37"/>
      <c r="K28" s="37"/>
      <c r="L28" s="37"/>
      <c r="M28" s="244">
        <f>N97</f>
        <v>0</v>
      </c>
      <c r="N28" s="244"/>
      <c r="O28" s="244"/>
      <c r="P28" s="244"/>
      <c r="Q28" s="37"/>
      <c r="R28" s="38"/>
    </row>
    <row r="29" spans="2:18" s="1" customFormat="1" ht="7" customHeight="1">
      <c r="B29" s="36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8"/>
    </row>
    <row r="30" spans="2:18" s="1" customFormat="1" ht="25.4" customHeight="1">
      <c r="B30" s="36"/>
      <c r="C30" s="37"/>
      <c r="D30" s="129" t="s">
        <v>42</v>
      </c>
      <c r="E30" s="37"/>
      <c r="F30" s="37"/>
      <c r="G30" s="37"/>
      <c r="H30" s="37"/>
      <c r="I30" s="37"/>
      <c r="J30" s="37"/>
      <c r="K30" s="37"/>
      <c r="L30" s="37"/>
      <c r="M30" s="281">
        <f>ROUND(M27+M28,2)</f>
        <v>0</v>
      </c>
      <c r="N30" s="270"/>
      <c r="O30" s="270"/>
      <c r="P30" s="270"/>
      <c r="Q30" s="37"/>
      <c r="R30" s="38"/>
    </row>
    <row r="31" spans="2:18" s="1" customFormat="1" ht="7" customHeight="1">
      <c r="B31" s="36"/>
      <c r="C31" s="37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37"/>
      <c r="R31" s="38"/>
    </row>
    <row r="32" spans="2:18" s="1" customFormat="1" ht="14.5" customHeight="1">
      <c r="B32" s="36"/>
      <c r="C32" s="37"/>
      <c r="D32" s="43" t="s">
        <v>43</v>
      </c>
      <c r="E32" s="43" t="s">
        <v>44</v>
      </c>
      <c r="F32" s="44">
        <v>0.21</v>
      </c>
      <c r="G32" s="130" t="s">
        <v>45</v>
      </c>
      <c r="H32" s="278">
        <f>(SUM(BE97:BE104)+SUM(BE122:BE141))</f>
        <v>0</v>
      </c>
      <c r="I32" s="270"/>
      <c r="J32" s="270"/>
      <c r="K32" s="37"/>
      <c r="L32" s="37"/>
      <c r="M32" s="278">
        <f>ROUND((SUM(BE97:BE104)+SUM(BE122:BE141)),2)*F32</f>
        <v>0</v>
      </c>
      <c r="N32" s="270"/>
      <c r="O32" s="270"/>
      <c r="P32" s="270"/>
      <c r="Q32" s="37"/>
      <c r="R32" s="38"/>
    </row>
    <row r="33" spans="2:18" s="1" customFormat="1" ht="14.5" customHeight="1">
      <c r="B33" s="36"/>
      <c r="C33" s="37"/>
      <c r="D33" s="37"/>
      <c r="E33" s="43" t="s">
        <v>46</v>
      </c>
      <c r="F33" s="44">
        <v>0.15</v>
      </c>
      <c r="G33" s="130" t="s">
        <v>45</v>
      </c>
      <c r="H33" s="278">
        <f>(SUM(BF97:BF104)+SUM(BF122:BF141))</f>
        <v>0</v>
      </c>
      <c r="I33" s="270"/>
      <c r="J33" s="270"/>
      <c r="K33" s="37"/>
      <c r="L33" s="37"/>
      <c r="M33" s="278">
        <f>ROUND((SUM(BF97:BF104)+SUM(BF122:BF141)),2)*F33</f>
        <v>0</v>
      </c>
      <c r="N33" s="270"/>
      <c r="O33" s="270"/>
      <c r="P33" s="270"/>
      <c r="Q33" s="37"/>
      <c r="R33" s="38"/>
    </row>
    <row r="34" spans="2:18" s="1" customFormat="1" ht="14.5" customHeight="1" hidden="1">
      <c r="B34" s="36"/>
      <c r="C34" s="37"/>
      <c r="D34" s="37"/>
      <c r="E34" s="43" t="s">
        <v>47</v>
      </c>
      <c r="F34" s="44">
        <v>0.21</v>
      </c>
      <c r="G34" s="130" t="s">
        <v>45</v>
      </c>
      <c r="H34" s="278">
        <f>(SUM(BG97:BG104)+SUM(BG122:BG141))</f>
        <v>0</v>
      </c>
      <c r="I34" s="270"/>
      <c r="J34" s="270"/>
      <c r="K34" s="37"/>
      <c r="L34" s="37"/>
      <c r="M34" s="278">
        <v>0</v>
      </c>
      <c r="N34" s="270"/>
      <c r="O34" s="270"/>
      <c r="P34" s="270"/>
      <c r="Q34" s="37"/>
      <c r="R34" s="38"/>
    </row>
    <row r="35" spans="2:18" s="1" customFormat="1" ht="14.5" customHeight="1" hidden="1">
      <c r="B35" s="36"/>
      <c r="C35" s="37"/>
      <c r="D35" s="37"/>
      <c r="E35" s="43" t="s">
        <v>48</v>
      </c>
      <c r="F35" s="44">
        <v>0.15</v>
      </c>
      <c r="G35" s="130" t="s">
        <v>45</v>
      </c>
      <c r="H35" s="278">
        <f>(SUM(BH97:BH104)+SUM(BH122:BH141))</f>
        <v>0</v>
      </c>
      <c r="I35" s="270"/>
      <c r="J35" s="270"/>
      <c r="K35" s="37"/>
      <c r="L35" s="37"/>
      <c r="M35" s="278">
        <v>0</v>
      </c>
      <c r="N35" s="270"/>
      <c r="O35" s="270"/>
      <c r="P35" s="270"/>
      <c r="Q35" s="37"/>
      <c r="R35" s="38"/>
    </row>
    <row r="36" spans="2:18" s="1" customFormat="1" ht="14.5" customHeight="1" hidden="1">
      <c r="B36" s="36"/>
      <c r="C36" s="37"/>
      <c r="D36" s="37"/>
      <c r="E36" s="43" t="s">
        <v>49</v>
      </c>
      <c r="F36" s="44">
        <v>0</v>
      </c>
      <c r="G36" s="130" t="s">
        <v>45</v>
      </c>
      <c r="H36" s="278">
        <f>(SUM(BI97:BI104)+SUM(BI122:BI141))</f>
        <v>0</v>
      </c>
      <c r="I36" s="270"/>
      <c r="J36" s="270"/>
      <c r="K36" s="37"/>
      <c r="L36" s="37"/>
      <c r="M36" s="278">
        <v>0</v>
      </c>
      <c r="N36" s="270"/>
      <c r="O36" s="270"/>
      <c r="P36" s="270"/>
      <c r="Q36" s="37"/>
      <c r="R36" s="38"/>
    </row>
    <row r="37" spans="2:18" s="1" customFormat="1" ht="7" customHeight="1">
      <c r="B37" s="36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8"/>
    </row>
    <row r="38" spans="2:18" s="1" customFormat="1" ht="25.4" customHeight="1">
      <c r="B38" s="36"/>
      <c r="C38" s="126"/>
      <c r="D38" s="131" t="s">
        <v>50</v>
      </c>
      <c r="E38" s="80"/>
      <c r="F38" s="80"/>
      <c r="G38" s="132" t="s">
        <v>51</v>
      </c>
      <c r="H38" s="133" t="s">
        <v>52</v>
      </c>
      <c r="I38" s="80"/>
      <c r="J38" s="80"/>
      <c r="K38" s="80"/>
      <c r="L38" s="279">
        <f>SUM(M30:M36)</f>
        <v>0</v>
      </c>
      <c r="M38" s="279"/>
      <c r="N38" s="279"/>
      <c r="O38" s="279"/>
      <c r="P38" s="280"/>
      <c r="Q38" s="126"/>
      <c r="R38" s="38"/>
    </row>
    <row r="39" spans="2:18" s="1" customFormat="1" ht="14.5" customHeight="1">
      <c r="B39" s="36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8"/>
    </row>
    <row r="40" spans="2:18" s="1" customFormat="1" ht="14.5" customHeight="1">
      <c r="B40" s="36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8"/>
    </row>
    <row r="41" spans="2:18" ht="13.5">
      <c r="B41" s="23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4"/>
    </row>
    <row r="42" spans="2:18" ht="13.5">
      <c r="B42" s="23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4"/>
    </row>
    <row r="43" spans="2:18" ht="13.5">
      <c r="B43" s="23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4"/>
    </row>
    <row r="44" spans="2:18" ht="13.5">
      <c r="B44" s="23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4"/>
    </row>
    <row r="45" spans="2:18" ht="13.5">
      <c r="B45" s="23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4"/>
    </row>
    <row r="46" spans="2:18" ht="13.5">
      <c r="B46" s="23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4"/>
    </row>
    <row r="47" spans="2:18" ht="13.5">
      <c r="B47" s="23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4"/>
    </row>
    <row r="48" spans="2:18" ht="13.5">
      <c r="B48" s="23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4"/>
    </row>
    <row r="49" spans="2:18" ht="13.5">
      <c r="B49" s="23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4"/>
    </row>
    <row r="50" spans="2:18" s="1" customFormat="1" ht="13.5">
      <c r="B50" s="36"/>
      <c r="C50" s="37"/>
      <c r="D50" s="51" t="s">
        <v>53</v>
      </c>
      <c r="E50" s="52"/>
      <c r="F50" s="52"/>
      <c r="G50" s="52"/>
      <c r="H50" s="53"/>
      <c r="I50" s="37"/>
      <c r="J50" s="51" t="s">
        <v>54</v>
      </c>
      <c r="K50" s="52"/>
      <c r="L50" s="52"/>
      <c r="M50" s="52"/>
      <c r="N50" s="52"/>
      <c r="O50" s="52"/>
      <c r="P50" s="53"/>
      <c r="Q50" s="37"/>
      <c r="R50" s="38"/>
    </row>
    <row r="51" spans="2:18" ht="13.5">
      <c r="B51" s="23"/>
      <c r="C51" s="27"/>
      <c r="D51" s="54"/>
      <c r="E51" s="27"/>
      <c r="F51" s="27"/>
      <c r="G51" s="27"/>
      <c r="H51" s="55"/>
      <c r="I51" s="27"/>
      <c r="J51" s="54"/>
      <c r="K51" s="27"/>
      <c r="L51" s="27"/>
      <c r="M51" s="27"/>
      <c r="N51" s="27"/>
      <c r="O51" s="27"/>
      <c r="P51" s="55"/>
      <c r="Q51" s="27"/>
      <c r="R51" s="24"/>
    </row>
    <row r="52" spans="2:18" ht="13.5">
      <c r="B52" s="23"/>
      <c r="C52" s="27"/>
      <c r="D52" s="54"/>
      <c r="E52" s="27"/>
      <c r="F52" s="27"/>
      <c r="G52" s="27"/>
      <c r="H52" s="55"/>
      <c r="I52" s="27"/>
      <c r="J52" s="54"/>
      <c r="K52" s="27"/>
      <c r="L52" s="27"/>
      <c r="M52" s="27"/>
      <c r="N52" s="27"/>
      <c r="O52" s="27"/>
      <c r="P52" s="55"/>
      <c r="Q52" s="27"/>
      <c r="R52" s="24"/>
    </row>
    <row r="53" spans="2:18" ht="13.5">
      <c r="B53" s="23"/>
      <c r="C53" s="27"/>
      <c r="D53" s="54"/>
      <c r="E53" s="27"/>
      <c r="F53" s="27"/>
      <c r="G53" s="27"/>
      <c r="H53" s="55"/>
      <c r="I53" s="27"/>
      <c r="J53" s="54"/>
      <c r="K53" s="27"/>
      <c r="L53" s="27"/>
      <c r="M53" s="27"/>
      <c r="N53" s="27"/>
      <c r="O53" s="27"/>
      <c r="P53" s="55"/>
      <c r="Q53" s="27"/>
      <c r="R53" s="24"/>
    </row>
    <row r="54" spans="2:18" ht="13.5">
      <c r="B54" s="23"/>
      <c r="C54" s="27"/>
      <c r="D54" s="54"/>
      <c r="E54" s="27"/>
      <c r="F54" s="27"/>
      <c r="G54" s="27"/>
      <c r="H54" s="55"/>
      <c r="I54" s="27"/>
      <c r="J54" s="54"/>
      <c r="K54" s="27"/>
      <c r="L54" s="27"/>
      <c r="M54" s="27"/>
      <c r="N54" s="27"/>
      <c r="O54" s="27"/>
      <c r="P54" s="55"/>
      <c r="Q54" s="27"/>
      <c r="R54" s="24"/>
    </row>
    <row r="55" spans="2:18" ht="13.5">
      <c r="B55" s="23"/>
      <c r="C55" s="27"/>
      <c r="D55" s="54"/>
      <c r="E55" s="27"/>
      <c r="F55" s="27"/>
      <c r="G55" s="27"/>
      <c r="H55" s="55"/>
      <c r="I55" s="27"/>
      <c r="J55" s="54"/>
      <c r="K55" s="27"/>
      <c r="L55" s="27"/>
      <c r="M55" s="27"/>
      <c r="N55" s="27"/>
      <c r="O55" s="27"/>
      <c r="P55" s="55"/>
      <c r="Q55" s="27"/>
      <c r="R55" s="24"/>
    </row>
    <row r="56" spans="2:18" ht="13.5">
      <c r="B56" s="23"/>
      <c r="C56" s="27"/>
      <c r="D56" s="54"/>
      <c r="E56" s="27"/>
      <c r="F56" s="27"/>
      <c r="G56" s="27"/>
      <c r="H56" s="55"/>
      <c r="I56" s="27"/>
      <c r="J56" s="54"/>
      <c r="K56" s="27"/>
      <c r="L56" s="27"/>
      <c r="M56" s="27"/>
      <c r="N56" s="27"/>
      <c r="O56" s="27"/>
      <c r="P56" s="55"/>
      <c r="Q56" s="27"/>
      <c r="R56" s="24"/>
    </row>
    <row r="57" spans="2:18" ht="13.5">
      <c r="B57" s="23"/>
      <c r="C57" s="27"/>
      <c r="D57" s="54"/>
      <c r="E57" s="27"/>
      <c r="F57" s="27"/>
      <c r="G57" s="27"/>
      <c r="H57" s="55"/>
      <c r="I57" s="27"/>
      <c r="J57" s="54"/>
      <c r="K57" s="27"/>
      <c r="L57" s="27"/>
      <c r="M57" s="27"/>
      <c r="N57" s="27"/>
      <c r="O57" s="27"/>
      <c r="P57" s="55"/>
      <c r="Q57" s="27"/>
      <c r="R57" s="24"/>
    </row>
    <row r="58" spans="2:18" ht="13.5">
      <c r="B58" s="23"/>
      <c r="C58" s="27"/>
      <c r="D58" s="54"/>
      <c r="E58" s="27"/>
      <c r="F58" s="27"/>
      <c r="G58" s="27"/>
      <c r="H58" s="55"/>
      <c r="I58" s="27"/>
      <c r="J58" s="54"/>
      <c r="K58" s="27"/>
      <c r="L58" s="27"/>
      <c r="M58" s="27"/>
      <c r="N58" s="27"/>
      <c r="O58" s="27"/>
      <c r="P58" s="55"/>
      <c r="Q58" s="27"/>
      <c r="R58" s="24"/>
    </row>
    <row r="59" spans="2:18" s="1" customFormat="1" ht="13.5">
      <c r="B59" s="36"/>
      <c r="C59" s="37"/>
      <c r="D59" s="56" t="s">
        <v>55</v>
      </c>
      <c r="E59" s="57"/>
      <c r="F59" s="57"/>
      <c r="G59" s="58" t="s">
        <v>56</v>
      </c>
      <c r="H59" s="59"/>
      <c r="I59" s="37"/>
      <c r="J59" s="56" t="s">
        <v>55</v>
      </c>
      <c r="K59" s="57"/>
      <c r="L59" s="57"/>
      <c r="M59" s="57"/>
      <c r="N59" s="58" t="s">
        <v>56</v>
      </c>
      <c r="O59" s="57"/>
      <c r="P59" s="59"/>
      <c r="Q59" s="37"/>
      <c r="R59" s="38"/>
    </row>
    <row r="60" spans="2:18" ht="13.5">
      <c r="B60" s="23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4"/>
    </row>
    <row r="61" spans="2:18" s="1" customFormat="1" ht="13.5">
      <c r="B61" s="36"/>
      <c r="C61" s="37"/>
      <c r="D61" s="51" t="s">
        <v>57</v>
      </c>
      <c r="E61" s="52"/>
      <c r="F61" s="52"/>
      <c r="G61" s="52"/>
      <c r="H61" s="53"/>
      <c r="I61" s="37"/>
      <c r="J61" s="51" t="s">
        <v>58</v>
      </c>
      <c r="K61" s="52"/>
      <c r="L61" s="52"/>
      <c r="M61" s="52"/>
      <c r="N61" s="52"/>
      <c r="O61" s="52"/>
      <c r="P61" s="53"/>
      <c r="Q61" s="37"/>
      <c r="R61" s="38"/>
    </row>
    <row r="62" spans="2:18" ht="13.5">
      <c r="B62" s="23"/>
      <c r="C62" s="27"/>
      <c r="D62" s="54"/>
      <c r="E62" s="27"/>
      <c r="F62" s="27"/>
      <c r="G62" s="27"/>
      <c r="H62" s="55"/>
      <c r="I62" s="27"/>
      <c r="J62" s="54"/>
      <c r="K62" s="27"/>
      <c r="L62" s="27"/>
      <c r="M62" s="27"/>
      <c r="N62" s="27"/>
      <c r="O62" s="27"/>
      <c r="P62" s="55"/>
      <c r="Q62" s="27"/>
      <c r="R62" s="24"/>
    </row>
    <row r="63" spans="2:18" ht="13.5">
      <c r="B63" s="23"/>
      <c r="C63" s="27"/>
      <c r="D63" s="54"/>
      <c r="E63" s="27"/>
      <c r="F63" s="27"/>
      <c r="G63" s="27"/>
      <c r="H63" s="55"/>
      <c r="I63" s="27"/>
      <c r="J63" s="54"/>
      <c r="K63" s="27"/>
      <c r="L63" s="27"/>
      <c r="M63" s="27"/>
      <c r="N63" s="27"/>
      <c r="O63" s="27"/>
      <c r="P63" s="55"/>
      <c r="Q63" s="27"/>
      <c r="R63" s="24"/>
    </row>
    <row r="64" spans="2:18" ht="13.5">
      <c r="B64" s="23"/>
      <c r="C64" s="27"/>
      <c r="D64" s="54"/>
      <c r="E64" s="27"/>
      <c r="F64" s="27"/>
      <c r="G64" s="27"/>
      <c r="H64" s="55"/>
      <c r="I64" s="27"/>
      <c r="J64" s="54"/>
      <c r="K64" s="27"/>
      <c r="L64" s="27"/>
      <c r="M64" s="27"/>
      <c r="N64" s="27"/>
      <c r="O64" s="27"/>
      <c r="P64" s="55"/>
      <c r="Q64" s="27"/>
      <c r="R64" s="24"/>
    </row>
    <row r="65" spans="2:18" ht="13.5">
      <c r="B65" s="23"/>
      <c r="C65" s="27"/>
      <c r="D65" s="54"/>
      <c r="E65" s="27"/>
      <c r="F65" s="27"/>
      <c r="G65" s="27"/>
      <c r="H65" s="55"/>
      <c r="I65" s="27"/>
      <c r="J65" s="54"/>
      <c r="K65" s="27"/>
      <c r="L65" s="27"/>
      <c r="M65" s="27"/>
      <c r="N65" s="27"/>
      <c r="O65" s="27"/>
      <c r="P65" s="55"/>
      <c r="Q65" s="27"/>
      <c r="R65" s="24"/>
    </row>
    <row r="66" spans="2:18" ht="13.5">
      <c r="B66" s="23"/>
      <c r="C66" s="27"/>
      <c r="D66" s="54"/>
      <c r="E66" s="27"/>
      <c r="F66" s="27"/>
      <c r="G66" s="27"/>
      <c r="H66" s="55"/>
      <c r="I66" s="27"/>
      <c r="J66" s="54"/>
      <c r="K66" s="27"/>
      <c r="L66" s="27"/>
      <c r="M66" s="27"/>
      <c r="N66" s="27"/>
      <c r="O66" s="27"/>
      <c r="P66" s="55"/>
      <c r="Q66" s="27"/>
      <c r="R66" s="24"/>
    </row>
    <row r="67" spans="2:18" ht="13.5">
      <c r="B67" s="23"/>
      <c r="C67" s="27"/>
      <c r="D67" s="54"/>
      <c r="E67" s="27"/>
      <c r="F67" s="27"/>
      <c r="G67" s="27"/>
      <c r="H67" s="55"/>
      <c r="I67" s="27"/>
      <c r="J67" s="54"/>
      <c r="K67" s="27"/>
      <c r="L67" s="27"/>
      <c r="M67" s="27"/>
      <c r="N67" s="27"/>
      <c r="O67" s="27"/>
      <c r="P67" s="55"/>
      <c r="Q67" s="27"/>
      <c r="R67" s="24"/>
    </row>
    <row r="68" spans="2:18" ht="13.5">
      <c r="B68" s="23"/>
      <c r="C68" s="27"/>
      <c r="D68" s="54"/>
      <c r="E68" s="27"/>
      <c r="F68" s="27"/>
      <c r="G68" s="27"/>
      <c r="H68" s="55"/>
      <c r="I68" s="27"/>
      <c r="J68" s="54"/>
      <c r="K68" s="27"/>
      <c r="L68" s="27"/>
      <c r="M68" s="27"/>
      <c r="N68" s="27"/>
      <c r="O68" s="27"/>
      <c r="P68" s="55"/>
      <c r="Q68" s="27"/>
      <c r="R68" s="24"/>
    </row>
    <row r="69" spans="2:18" ht="13.5">
      <c r="B69" s="23"/>
      <c r="C69" s="27"/>
      <c r="D69" s="54"/>
      <c r="E69" s="27"/>
      <c r="F69" s="27"/>
      <c r="G69" s="27"/>
      <c r="H69" s="55"/>
      <c r="I69" s="27"/>
      <c r="J69" s="54"/>
      <c r="K69" s="27"/>
      <c r="L69" s="27"/>
      <c r="M69" s="27"/>
      <c r="N69" s="27"/>
      <c r="O69" s="27"/>
      <c r="P69" s="55"/>
      <c r="Q69" s="27"/>
      <c r="R69" s="24"/>
    </row>
    <row r="70" spans="2:18" s="1" customFormat="1" ht="13.5">
      <c r="B70" s="36"/>
      <c r="C70" s="37"/>
      <c r="D70" s="56" t="s">
        <v>55</v>
      </c>
      <c r="E70" s="57"/>
      <c r="F70" s="57"/>
      <c r="G70" s="58" t="s">
        <v>56</v>
      </c>
      <c r="H70" s="59"/>
      <c r="I70" s="37"/>
      <c r="J70" s="56" t="s">
        <v>55</v>
      </c>
      <c r="K70" s="57"/>
      <c r="L70" s="57"/>
      <c r="M70" s="57"/>
      <c r="N70" s="58" t="s">
        <v>56</v>
      </c>
      <c r="O70" s="57"/>
      <c r="P70" s="59"/>
      <c r="Q70" s="37"/>
      <c r="R70" s="38"/>
    </row>
    <row r="71" spans="2:18" s="1" customFormat="1" ht="14.5" customHeight="1">
      <c r="B71" s="60"/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1"/>
      <c r="P71" s="61"/>
      <c r="Q71" s="61"/>
      <c r="R71" s="62"/>
    </row>
    <row r="75" spans="2:18" s="1" customFormat="1" ht="7" customHeight="1">
      <c r="B75" s="134"/>
      <c r="C75" s="135"/>
      <c r="D75" s="135"/>
      <c r="E75" s="135"/>
      <c r="F75" s="135"/>
      <c r="G75" s="135"/>
      <c r="H75" s="135"/>
      <c r="I75" s="135"/>
      <c r="J75" s="135"/>
      <c r="K75" s="135"/>
      <c r="L75" s="135"/>
      <c r="M75" s="135"/>
      <c r="N75" s="135"/>
      <c r="O75" s="135"/>
      <c r="P75" s="135"/>
      <c r="Q75" s="135"/>
      <c r="R75" s="136"/>
    </row>
    <row r="76" spans="2:21" s="1" customFormat="1" ht="37" customHeight="1">
      <c r="B76" s="36"/>
      <c r="C76" s="223" t="s">
        <v>143</v>
      </c>
      <c r="D76" s="224"/>
      <c r="E76" s="224"/>
      <c r="F76" s="224"/>
      <c r="G76" s="224"/>
      <c r="H76" s="224"/>
      <c r="I76" s="224"/>
      <c r="J76" s="224"/>
      <c r="K76" s="224"/>
      <c r="L76" s="224"/>
      <c r="M76" s="224"/>
      <c r="N76" s="224"/>
      <c r="O76" s="224"/>
      <c r="P76" s="224"/>
      <c r="Q76" s="224"/>
      <c r="R76" s="38"/>
      <c r="T76" s="137"/>
      <c r="U76" s="137"/>
    </row>
    <row r="77" spans="2:21" s="1" customFormat="1" ht="7" customHeight="1">
      <c r="B77" s="36"/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8"/>
      <c r="T77" s="137"/>
      <c r="U77" s="137"/>
    </row>
    <row r="78" spans="2:21" s="1" customFormat="1" ht="30" customHeight="1">
      <c r="B78" s="36"/>
      <c r="C78" s="31" t="s">
        <v>19</v>
      </c>
      <c r="D78" s="37"/>
      <c r="E78" s="37"/>
      <c r="F78" s="271" t="str">
        <f>F6</f>
        <v>Výměna technologie měnírny Letná - DPS</v>
      </c>
      <c r="G78" s="272"/>
      <c r="H78" s="272"/>
      <c r="I78" s="272"/>
      <c r="J78" s="272"/>
      <c r="K78" s="272"/>
      <c r="L78" s="272"/>
      <c r="M78" s="272"/>
      <c r="N78" s="272"/>
      <c r="O78" s="272"/>
      <c r="P78" s="272"/>
      <c r="Q78" s="37"/>
      <c r="R78" s="38"/>
      <c r="T78" s="137"/>
      <c r="U78" s="137"/>
    </row>
    <row r="79" spans="2:21" s="1" customFormat="1" ht="37" customHeight="1">
      <c r="B79" s="36"/>
      <c r="C79" s="70" t="s">
        <v>140</v>
      </c>
      <c r="D79" s="37"/>
      <c r="E79" s="37"/>
      <c r="F79" s="225" t="str">
        <f>F7</f>
        <v>PS8 - Připojení mobilní měnírny</v>
      </c>
      <c r="G79" s="270"/>
      <c r="H79" s="270"/>
      <c r="I79" s="270"/>
      <c r="J79" s="270"/>
      <c r="K79" s="270"/>
      <c r="L79" s="270"/>
      <c r="M79" s="270"/>
      <c r="N79" s="270"/>
      <c r="O79" s="270"/>
      <c r="P79" s="270"/>
      <c r="Q79" s="37"/>
      <c r="R79" s="38"/>
      <c r="T79" s="137"/>
      <c r="U79" s="137"/>
    </row>
    <row r="80" spans="2:21" s="1" customFormat="1" ht="7" customHeight="1">
      <c r="B80" s="36"/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8"/>
      <c r="T80" s="137"/>
      <c r="U80" s="137"/>
    </row>
    <row r="81" spans="2:21" s="1" customFormat="1" ht="18" customHeight="1">
      <c r="B81" s="36"/>
      <c r="C81" s="31" t="s">
        <v>24</v>
      </c>
      <c r="D81" s="37"/>
      <c r="E81" s="37"/>
      <c r="F81" s="29" t="str">
        <f>F9</f>
        <v>Plzeň</v>
      </c>
      <c r="G81" s="37"/>
      <c r="H81" s="37"/>
      <c r="I81" s="37"/>
      <c r="J81" s="37"/>
      <c r="K81" s="31" t="s">
        <v>26</v>
      </c>
      <c r="L81" s="37"/>
      <c r="M81" s="266" t="str">
        <f>IF(O9="","",O9)</f>
        <v>18. 7. 2017</v>
      </c>
      <c r="N81" s="266"/>
      <c r="O81" s="266"/>
      <c r="P81" s="266"/>
      <c r="Q81" s="37"/>
      <c r="R81" s="38"/>
      <c r="T81" s="137"/>
      <c r="U81" s="137"/>
    </row>
    <row r="82" spans="2:21" s="1" customFormat="1" ht="7" customHeight="1">
      <c r="B82" s="36"/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8"/>
      <c r="T82" s="137"/>
      <c r="U82" s="137"/>
    </row>
    <row r="83" spans="2:21" s="1" customFormat="1" ht="13.5">
      <c r="B83" s="36"/>
      <c r="C83" s="31" t="s">
        <v>28</v>
      </c>
      <c r="D83" s="37"/>
      <c r="E83" s="37"/>
      <c r="F83" s="29" t="str">
        <f>E12</f>
        <v>Plzeňské městské dopravní podniky, a.s.</v>
      </c>
      <c r="G83" s="37"/>
      <c r="H83" s="37"/>
      <c r="I83" s="37"/>
      <c r="J83" s="37"/>
      <c r="K83" s="31" t="s">
        <v>34</v>
      </c>
      <c r="L83" s="37"/>
      <c r="M83" s="238" t="str">
        <f>E18</f>
        <v xml:space="preserve"> </v>
      </c>
      <c r="N83" s="238"/>
      <c r="O83" s="238"/>
      <c r="P83" s="238"/>
      <c r="Q83" s="238"/>
      <c r="R83" s="38"/>
      <c r="T83" s="137"/>
      <c r="U83" s="137"/>
    </row>
    <row r="84" spans="2:21" s="1" customFormat="1" ht="14.5" customHeight="1">
      <c r="B84" s="36"/>
      <c r="C84" s="31" t="s">
        <v>32</v>
      </c>
      <c r="D84" s="37"/>
      <c r="E84" s="37"/>
      <c r="F84" s="29" t="str">
        <f>IF(E15="","",E15)</f>
        <v>Vyplň údaj</v>
      </c>
      <c r="G84" s="37"/>
      <c r="H84" s="37"/>
      <c r="I84" s="37"/>
      <c r="J84" s="37"/>
      <c r="K84" s="31" t="s">
        <v>37</v>
      </c>
      <c r="L84" s="37"/>
      <c r="M84" s="238" t="str">
        <f>E21</f>
        <v>RPE, s.r.o.</v>
      </c>
      <c r="N84" s="238"/>
      <c r="O84" s="238"/>
      <c r="P84" s="238"/>
      <c r="Q84" s="238"/>
      <c r="R84" s="38"/>
      <c r="T84" s="137"/>
      <c r="U84" s="137"/>
    </row>
    <row r="85" spans="2:21" s="1" customFormat="1" ht="10.4" customHeight="1">
      <c r="B85" s="36"/>
      <c r="C85" s="37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8"/>
      <c r="T85" s="137"/>
      <c r="U85" s="137"/>
    </row>
    <row r="86" spans="2:21" s="1" customFormat="1" ht="29.25" customHeight="1">
      <c r="B86" s="36"/>
      <c r="C86" s="276" t="s">
        <v>144</v>
      </c>
      <c r="D86" s="277"/>
      <c r="E86" s="277"/>
      <c r="F86" s="277"/>
      <c r="G86" s="277"/>
      <c r="H86" s="126"/>
      <c r="I86" s="126"/>
      <c r="J86" s="126"/>
      <c r="K86" s="126"/>
      <c r="L86" s="126"/>
      <c r="M86" s="126"/>
      <c r="N86" s="276" t="s">
        <v>145</v>
      </c>
      <c r="O86" s="277"/>
      <c r="P86" s="277"/>
      <c r="Q86" s="277"/>
      <c r="R86" s="38"/>
      <c r="T86" s="137"/>
      <c r="U86" s="137"/>
    </row>
    <row r="87" spans="2:21" s="1" customFormat="1" ht="10.4" customHeight="1">
      <c r="B87" s="36"/>
      <c r="C87" s="37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8"/>
      <c r="T87" s="137"/>
      <c r="U87" s="137"/>
    </row>
    <row r="88" spans="2:47" s="1" customFormat="1" ht="29.25" customHeight="1">
      <c r="B88" s="36"/>
      <c r="C88" s="138" t="s">
        <v>146</v>
      </c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197">
        <f>N122</f>
        <v>0</v>
      </c>
      <c r="O88" s="273"/>
      <c r="P88" s="273"/>
      <c r="Q88" s="273"/>
      <c r="R88" s="38"/>
      <c r="T88" s="137"/>
      <c r="U88" s="137"/>
      <c r="AU88" s="19" t="s">
        <v>147</v>
      </c>
    </row>
    <row r="89" spans="2:21" s="7" customFormat="1" ht="25" customHeight="1">
      <c r="B89" s="139"/>
      <c r="C89" s="140"/>
      <c r="D89" s="141" t="s">
        <v>317</v>
      </c>
      <c r="E89" s="140"/>
      <c r="F89" s="140"/>
      <c r="G89" s="140"/>
      <c r="H89" s="140"/>
      <c r="I89" s="140"/>
      <c r="J89" s="140"/>
      <c r="K89" s="140"/>
      <c r="L89" s="140"/>
      <c r="M89" s="140"/>
      <c r="N89" s="257">
        <f>N123</f>
        <v>0</v>
      </c>
      <c r="O89" s="275"/>
      <c r="P89" s="275"/>
      <c r="Q89" s="275"/>
      <c r="R89" s="142"/>
      <c r="T89" s="143"/>
      <c r="U89" s="143"/>
    </row>
    <row r="90" spans="2:21" s="7" customFormat="1" ht="25" customHeight="1">
      <c r="B90" s="139"/>
      <c r="C90" s="140"/>
      <c r="D90" s="141" t="s">
        <v>151</v>
      </c>
      <c r="E90" s="140"/>
      <c r="F90" s="140"/>
      <c r="G90" s="140"/>
      <c r="H90" s="140"/>
      <c r="I90" s="140"/>
      <c r="J90" s="140"/>
      <c r="K90" s="140"/>
      <c r="L90" s="140"/>
      <c r="M90" s="140"/>
      <c r="N90" s="257">
        <f>N126</f>
        <v>0</v>
      </c>
      <c r="O90" s="275"/>
      <c r="P90" s="275"/>
      <c r="Q90" s="275"/>
      <c r="R90" s="142"/>
      <c r="T90" s="143"/>
      <c r="U90" s="143"/>
    </row>
    <row r="91" spans="2:21" s="8" customFormat="1" ht="19.9" customHeight="1">
      <c r="B91" s="144"/>
      <c r="C91" s="104"/>
      <c r="D91" s="115" t="s">
        <v>152</v>
      </c>
      <c r="E91" s="104"/>
      <c r="F91" s="104"/>
      <c r="G91" s="104"/>
      <c r="H91" s="104"/>
      <c r="I91" s="104"/>
      <c r="J91" s="104"/>
      <c r="K91" s="104"/>
      <c r="L91" s="104"/>
      <c r="M91" s="104"/>
      <c r="N91" s="202">
        <f>N127</f>
        <v>0</v>
      </c>
      <c r="O91" s="205"/>
      <c r="P91" s="205"/>
      <c r="Q91" s="205"/>
      <c r="R91" s="145"/>
      <c r="T91" s="146"/>
      <c r="U91" s="146"/>
    </row>
    <row r="92" spans="2:21" s="7" customFormat="1" ht="25" customHeight="1">
      <c r="B92" s="139"/>
      <c r="C92" s="140"/>
      <c r="D92" s="141" t="s">
        <v>154</v>
      </c>
      <c r="E92" s="140"/>
      <c r="F92" s="140"/>
      <c r="G92" s="140"/>
      <c r="H92" s="140"/>
      <c r="I92" s="140"/>
      <c r="J92" s="140"/>
      <c r="K92" s="140"/>
      <c r="L92" s="140"/>
      <c r="M92" s="140"/>
      <c r="N92" s="257">
        <f>N133</f>
        <v>0</v>
      </c>
      <c r="O92" s="275"/>
      <c r="P92" s="275"/>
      <c r="Q92" s="275"/>
      <c r="R92" s="142"/>
      <c r="T92" s="143"/>
      <c r="U92" s="143"/>
    </row>
    <row r="93" spans="2:21" s="8" customFormat="1" ht="19.9" customHeight="1">
      <c r="B93" s="144"/>
      <c r="C93" s="104"/>
      <c r="D93" s="115" t="s">
        <v>156</v>
      </c>
      <c r="E93" s="104"/>
      <c r="F93" s="104"/>
      <c r="G93" s="104"/>
      <c r="H93" s="104"/>
      <c r="I93" s="104"/>
      <c r="J93" s="104"/>
      <c r="K93" s="104"/>
      <c r="L93" s="104"/>
      <c r="M93" s="104"/>
      <c r="N93" s="202">
        <f>N134</f>
        <v>0</v>
      </c>
      <c r="O93" s="205"/>
      <c r="P93" s="205"/>
      <c r="Q93" s="205"/>
      <c r="R93" s="145"/>
      <c r="T93" s="146"/>
      <c r="U93" s="146"/>
    </row>
    <row r="94" spans="2:21" s="8" customFormat="1" ht="19.9" customHeight="1">
      <c r="B94" s="144"/>
      <c r="C94" s="104"/>
      <c r="D94" s="115" t="s">
        <v>157</v>
      </c>
      <c r="E94" s="104"/>
      <c r="F94" s="104"/>
      <c r="G94" s="104"/>
      <c r="H94" s="104"/>
      <c r="I94" s="104"/>
      <c r="J94" s="104"/>
      <c r="K94" s="104"/>
      <c r="L94" s="104"/>
      <c r="M94" s="104"/>
      <c r="N94" s="202">
        <f>N137</f>
        <v>0</v>
      </c>
      <c r="O94" s="205"/>
      <c r="P94" s="205"/>
      <c r="Q94" s="205"/>
      <c r="R94" s="145"/>
      <c r="T94" s="146"/>
      <c r="U94" s="146"/>
    </row>
    <row r="95" spans="2:21" s="8" customFormat="1" ht="19.9" customHeight="1">
      <c r="B95" s="144"/>
      <c r="C95" s="104"/>
      <c r="D95" s="115" t="s">
        <v>158</v>
      </c>
      <c r="E95" s="104"/>
      <c r="F95" s="104"/>
      <c r="G95" s="104"/>
      <c r="H95" s="104"/>
      <c r="I95" s="104"/>
      <c r="J95" s="104"/>
      <c r="K95" s="104"/>
      <c r="L95" s="104"/>
      <c r="M95" s="104"/>
      <c r="N95" s="202">
        <f>N139</f>
        <v>0</v>
      </c>
      <c r="O95" s="205"/>
      <c r="P95" s="205"/>
      <c r="Q95" s="205"/>
      <c r="R95" s="145"/>
      <c r="T95" s="146"/>
      <c r="U95" s="146"/>
    </row>
    <row r="96" spans="2:21" s="1" customFormat="1" ht="21.75" customHeight="1">
      <c r="B96" s="36"/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8"/>
      <c r="T96" s="137"/>
      <c r="U96" s="137"/>
    </row>
    <row r="97" spans="2:21" s="1" customFormat="1" ht="29.25" customHeight="1">
      <c r="B97" s="36"/>
      <c r="C97" s="138" t="s">
        <v>159</v>
      </c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273">
        <f>ROUND(N98+N99+N100+N101+N102+N103,2)</f>
        <v>0</v>
      </c>
      <c r="O97" s="274"/>
      <c r="P97" s="274"/>
      <c r="Q97" s="274"/>
      <c r="R97" s="38"/>
      <c r="T97" s="147"/>
      <c r="U97" s="148" t="s">
        <v>43</v>
      </c>
    </row>
    <row r="98" spans="2:65" s="1" customFormat="1" ht="18" customHeight="1">
      <c r="B98" s="36"/>
      <c r="C98" s="37"/>
      <c r="D98" s="203" t="s">
        <v>160</v>
      </c>
      <c r="E98" s="204"/>
      <c r="F98" s="204"/>
      <c r="G98" s="204"/>
      <c r="H98" s="204"/>
      <c r="I98" s="37"/>
      <c r="J98" s="37"/>
      <c r="K98" s="37"/>
      <c r="L98" s="37"/>
      <c r="M98" s="37"/>
      <c r="N98" s="201">
        <f>ROUND(N88*T98,2)</f>
        <v>0</v>
      </c>
      <c r="O98" s="202"/>
      <c r="P98" s="202"/>
      <c r="Q98" s="202"/>
      <c r="R98" s="38"/>
      <c r="S98" s="149"/>
      <c r="T98" s="150"/>
      <c r="U98" s="151" t="s">
        <v>44</v>
      </c>
      <c r="V98" s="152"/>
      <c r="W98" s="152"/>
      <c r="X98" s="152"/>
      <c r="Y98" s="152"/>
      <c r="Z98" s="152"/>
      <c r="AA98" s="152"/>
      <c r="AB98" s="152"/>
      <c r="AC98" s="152"/>
      <c r="AD98" s="152"/>
      <c r="AE98" s="152"/>
      <c r="AF98" s="152"/>
      <c r="AG98" s="152"/>
      <c r="AH98" s="152"/>
      <c r="AI98" s="152"/>
      <c r="AJ98" s="152"/>
      <c r="AK98" s="152"/>
      <c r="AL98" s="152"/>
      <c r="AM98" s="152"/>
      <c r="AN98" s="152"/>
      <c r="AO98" s="152"/>
      <c r="AP98" s="152"/>
      <c r="AQ98" s="152"/>
      <c r="AR98" s="152"/>
      <c r="AS98" s="152"/>
      <c r="AT98" s="152"/>
      <c r="AU98" s="152"/>
      <c r="AV98" s="152"/>
      <c r="AW98" s="152"/>
      <c r="AX98" s="152"/>
      <c r="AY98" s="153" t="s">
        <v>161</v>
      </c>
      <c r="AZ98" s="152"/>
      <c r="BA98" s="152"/>
      <c r="BB98" s="152"/>
      <c r="BC98" s="152"/>
      <c r="BD98" s="152"/>
      <c r="BE98" s="154">
        <f aca="true" t="shared" si="0" ref="BE98:BE103">IF(U98="základní",N98,0)</f>
        <v>0</v>
      </c>
      <c r="BF98" s="154">
        <f aca="true" t="shared" si="1" ref="BF98:BF103">IF(U98="snížená",N98,0)</f>
        <v>0</v>
      </c>
      <c r="BG98" s="154">
        <f aca="true" t="shared" si="2" ref="BG98:BG103">IF(U98="zákl. přenesená",N98,0)</f>
        <v>0</v>
      </c>
      <c r="BH98" s="154">
        <f aca="true" t="shared" si="3" ref="BH98:BH103">IF(U98="sníž. přenesená",N98,0)</f>
        <v>0</v>
      </c>
      <c r="BI98" s="154">
        <f aca="true" t="shared" si="4" ref="BI98:BI103">IF(U98="nulová",N98,0)</f>
        <v>0</v>
      </c>
      <c r="BJ98" s="153" t="s">
        <v>87</v>
      </c>
      <c r="BK98" s="152"/>
      <c r="BL98" s="152"/>
      <c r="BM98" s="152"/>
    </row>
    <row r="99" spans="2:65" s="1" customFormat="1" ht="18" customHeight="1">
      <c r="B99" s="36"/>
      <c r="C99" s="37"/>
      <c r="D99" s="203" t="s">
        <v>162</v>
      </c>
      <c r="E99" s="204"/>
      <c r="F99" s="204"/>
      <c r="G99" s="204"/>
      <c r="H99" s="204"/>
      <c r="I99" s="37"/>
      <c r="J99" s="37"/>
      <c r="K99" s="37"/>
      <c r="L99" s="37"/>
      <c r="M99" s="37"/>
      <c r="N99" s="201">
        <f>ROUND(N88*T99,2)</f>
        <v>0</v>
      </c>
      <c r="O99" s="202"/>
      <c r="P99" s="202"/>
      <c r="Q99" s="202"/>
      <c r="R99" s="38"/>
      <c r="S99" s="149"/>
      <c r="T99" s="150"/>
      <c r="U99" s="151" t="s">
        <v>44</v>
      </c>
      <c r="V99" s="152"/>
      <c r="W99" s="152"/>
      <c r="X99" s="152"/>
      <c r="Y99" s="152"/>
      <c r="Z99" s="152"/>
      <c r="AA99" s="152"/>
      <c r="AB99" s="152"/>
      <c r="AC99" s="152"/>
      <c r="AD99" s="152"/>
      <c r="AE99" s="152"/>
      <c r="AF99" s="152"/>
      <c r="AG99" s="152"/>
      <c r="AH99" s="152"/>
      <c r="AI99" s="152"/>
      <c r="AJ99" s="152"/>
      <c r="AK99" s="152"/>
      <c r="AL99" s="152"/>
      <c r="AM99" s="152"/>
      <c r="AN99" s="152"/>
      <c r="AO99" s="152"/>
      <c r="AP99" s="152"/>
      <c r="AQ99" s="152"/>
      <c r="AR99" s="152"/>
      <c r="AS99" s="152"/>
      <c r="AT99" s="152"/>
      <c r="AU99" s="152"/>
      <c r="AV99" s="152"/>
      <c r="AW99" s="152"/>
      <c r="AX99" s="152"/>
      <c r="AY99" s="153" t="s">
        <v>161</v>
      </c>
      <c r="AZ99" s="152"/>
      <c r="BA99" s="152"/>
      <c r="BB99" s="152"/>
      <c r="BC99" s="152"/>
      <c r="BD99" s="152"/>
      <c r="BE99" s="154">
        <f t="shared" si="0"/>
        <v>0</v>
      </c>
      <c r="BF99" s="154">
        <f t="shared" si="1"/>
        <v>0</v>
      </c>
      <c r="BG99" s="154">
        <f t="shared" si="2"/>
        <v>0</v>
      </c>
      <c r="BH99" s="154">
        <f t="shared" si="3"/>
        <v>0</v>
      </c>
      <c r="BI99" s="154">
        <f t="shared" si="4"/>
        <v>0</v>
      </c>
      <c r="BJ99" s="153" t="s">
        <v>87</v>
      </c>
      <c r="BK99" s="152"/>
      <c r="BL99" s="152"/>
      <c r="BM99" s="152"/>
    </row>
    <row r="100" spans="2:65" s="1" customFormat="1" ht="18" customHeight="1">
      <c r="B100" s="36"/>
      <c r="C100" s="37"/>
      <c r="D100" s="203" t="s">
        <v>163</v>
      </c>
      <c r="E100" s="204"/>
      <c r="F100" s="204"/>
      <c r="G100" s="204"/>
      <c r="H100" s="204"/>
      <c r="I100" s="37"/>
      <c r="J100" s="37"/>
      <c r="K100" s="37"/>
      <c r="L100" s="37"/>
      <c r="M100" s="37"/>
      <c r="N100" s="201">
        <f>ROUND(N88*T100,2)</f>
        <v>0</v>
      </c>
      <c r="O100" s="202"/>
      <c r="P100" s="202"/>
      <c r="Q100" s="202"/>
      <c r="R100" s="38"/>
      <c r="S100" s="149"/>
      <c r="T100" s="150"/>
      <c r="U100" s="151" t="s">
        <v>44</v>
      </c>
      <c r="V100" s="152"/>
      <c r="W100" s="152"/>
      <c r="X100" s="152"/>
      <c r="Y100" s="152"/>
      <c r="Z100" s="152"/>
      <c r="AA100" s="152"/>
      <c r="AB100" s="152"/>
      <c r="AC100" s="152"/>
      <c r="AD100" s="152"/>
      <c r="AE100" s="152"/>
      <c r="AF100" s="152"/>
      <c r="AG100" s="152"/>
      <c r="AH100" s="152"/>
      <c r="AI100" s="152"/>
      <c r="AJ100" s="152"/>
      <c r="AK100" s="152"/>
      <c r="AL100" s="152"/>
      <c r="AM100" s="152"/>
      <c r="AN100" s="152"/>
      <c r="AO100" s="152"/>
      <c r="AP100" s="152"/>
      <c r="AQ100" s="152"/>
      <c r="AR100" s="152"/>
      <c r="AS100" s="152"/>
      <c r="AT100" s="152"/>
      <c r="AU100" s="152"/>
      <c r="AV100" s="152"/>
      <c r="AW100" s="152"/>
      <c r="AX100" s="152"/>
      <c r="AY100" s="153" t="s">
        <v>161</v>
      </c>
      <c r="AZ100" s="152"/>
      <c r="BA100" s="152"/>
      <c r="BB100" s="152"/>
      <c r="BC100" s="152"/>
      <c r="BD100" s="152"/>
      <c r="BE100" s="154">
        <f t="shared" si="0"/>
        <v>0</v>
      </c>
      <c r="BF100" s="154">
        <f t="shared" si="1"/>
        <v>0</v>
      </c>
      <c r="BG100" s="154">
        <f t="shared" si="2"/>
        <v>0</v>
      </c>
      <c r="BH100" s="154">
        <f t="shared" si="3"/>
        <v>0</v>
      </c>
      <c r="BI100" s="154">
        <f t="shared" si="4"/>
        <v>0</v>
      </c>
      <c r="BJ100" s="153" t="s">
        <v>87</v>
      </c>
      <c r="BK100" s="152"/>
      <c r="BL100" s="152"/>
      <c r="BM100" s="152"/>
    </row>
    <row r="101" spans="2:65" s="1" customFormat="1" ht="18" customHeight="1">
      <c r="B101" s="36"/>
      <c r="C101" s="37"/>
      <c r="D101" s="203" t="s">
        <v>164</v>
      </c>
      <c r="E101" s="204"/>
      <c r="F101" s="204"/>
      <c r="G101" s="204"/>
      <c r="H101" s="204"/>
      <c r="I101" s="37"/>
      <c r="J101" s="37"/>
      <c r="K101" s="37"/>
      <c r="L101" s="37"/>
      <c r="M101" s="37"/>
      <c r="N101" s="201">
        <f>ROUND(N88*T101,2)</f>
        <v>0</v>
      </c>
      <c r="O101" s="202"/>
      <c r="P101" s="202"/>
      <c r="Q101" s="202"/>
      <c r="R101" s="38"/>
      <c r="S101" s="149"/>
      <c r="T101" s="150"/>
      <c r="U101" s="151" t="s">
        <v>44</v>
      </c>
      <c r="V101" s="152"/>
      <c r="W101" s="152"/>
      <c r="X101" s="152"/>
      <c r="Y101" s="152"/>
      <c r="Z101" s="152"/>
      <c r="AA101" s="152"/>
      <c r="AB101" s="152"/>
      <c r="AC101" s="152"/>
      <c r="AD101" s="152"/>
      <c r="AE101" s="152"/>
      <c r="AF101" s="152"/>
      <c r="AG101" s="152"/>
      <c r="AH101" s="152"/>
      <c r="AI101" s="152"/>
      <c r="AJ101" s="152"/>
      <c r="AK101" s="152"/>
      <c r="AL101" s="152"/>
      <c r="AM101" s="152"/>
      <c r="AN101" s="152"/>
      <c r="AO101" s="152"/>
      <c r="AP101" s="152"/>
      <c r="AQ101" s="152"/>
      <c r="AR101" s="152"/>
      <c r="AS101" s="152"/>
      <c r="AT101" s="152"/>
      <c r="AU101" s="152"/>
      <c r="AV101" s="152"/>
      <c r="AW101" s="152"/>
      <c r="AX101" s="152"/>
      <c r="AY101" s="153" t="s">
        <v>161</v>
      </c>
      <c r="AZ101" s="152"/>
      <c r="BA101" s="152"/>
      <c r="BB101" s="152"/>
      <c r="BC101" s="152"/>
      <c r="BD101" s="152"/>
      <c r="BE101" s="154">
        <f t="shared" si="0"/>
        <v>0</v>
      </c>
      <c r="BF101" s="154">
        <f t="shared" si="1"/>
        <v>0</v>
      </c>
      <c r="BG101" s="154">
        <f t="shared" si="2"/>
        <v>0</v>
      </c>
      <c r="BH101" s="154">
        <f t="shared" si="3"/>
        <v>0</v>
      </c>
      <c r="BI101" s="154">
        <f t="shared" si="4"/>
        <v>0</v>
      </c>
      <c r="BJ101" s="153" t="s">
        <v>87</v>
      </c>
      <c r="BK101" s="152"/>
      <c r="BL101" s="152"/>
      <c r="BM101" s="152"/>
    </row>
    <row r="102" spans="2:65" s="1" customFormat="1" ht="18" customHeight="1">
      <c r="B102" s="36"/>
      <c r="C102" s="37"/>
      <c r="D102" s="203" t="s">
        <v>165</v>
      </c>
      <c r="E102" s="204"/>
      <c r="F102" s="204"/>
      <c r="G102" s="204"/>
      <c r="H102" s="204"/>
      <c r="I102" s="37"/>
      <c r="J102" s="37"/>
      <c r="K102" s="37"/>
      <c r="L102" s="37"/>
      <c r="M102" s="37"/>
      <c r="N102" s="201">
        <f>ROUND(N88*T102,2)</f>
        <v>0</v>
      </c>
      <c r="O102" s="202"/>
      <c r="P102" s="202"/>
      <c r="Q102" s="202"/>
      <c r="R102" s="38"/>
      <c r="S102" s="149"/>
      <c r="T102" s="150"/>
      <c r="U102" s="151" t="s">
        <v>44</v>
      </c>
      <c r="V102" s="152"/>
      <c r="W102" s="152"/>
      <c r="X102" s="152"/>
      <c r="Y102" s="152"/>
      <c r="Z102" s="152"/>
      <c r="AA102" s="152"/>
      <c r="AB102" s="152"/>
      <c r="AC102" s="152"/>
      <c r="AD102" s="152"/>
      <c r="AE102" s="152"/>
      <c r="AF102" s="152"/>
      <c r="AG102" s="152"/>
      <c r="AH102" s="152"/>
      <c r="AI102" s="152"/>
      <c r="AJ102" s="152"/>
      <c r="AK102" s="152"/>
      <c r="AL102" s="152"/>
      <c r="AM102" s="152"/>
      <c r="AN102" s="152"/>
      <c r="AO102" s="152"/>
      <c r="AP102" s="152"/>
      <c r="AQ102" s="152"/>
      <c r="AR102" s="152"/>
      <c r="AS102" s="152"/>
      <c r="AT102" s="152"/>
      <c r="AU102" s="152"/>
      <c r="AV102" s="152"/>
      <c r="AW102" s="152"/>
      <c r="AX102" s="152"/>
      <c r="AY102" s="153" t="s">
        <v>161</v>
      </c>
      <c r="AZ102" s="152"/>
      <c r="BA102" s="152"/>
      <c r="BB102" s="152"/>
      <c r="BC102" s="152"/>
      <c r="BD102" s="152"/>
      <c r="BE102" s="154">
        <f t="shared" si="0"/>
        <v>0</v>
      </c>
      <c r="BF102" s="154">
        <f t="shared" si="1"/>
        <v>0</v>
      </c>
      <c r="BG102" s="154">
        <f t="shared" si="2"/>
        <v>0</v>
      </c>
      <c r="BH102" s="154">
        <f t="shared" si="3"/>
        <v>0</v>
      </c>
      <c r="BI102" s="154">
        <f t="shared" si="4"/>
        <v>0</v>
      </c>
      <c r="BJ102" s="153" t="s">
        <v>87</v>
      </c>
      <c r="BK102" s="152"/>
      <c r="BL102" s="152"/>
      <c r="BM102" s="152"/>
    </row>
    <row r="103" spans="2:65" s="1" customFormat="1" ht="18" customHeight="1">
      <c r="B103" s="36"/>
      <c r="C103" s="37"/>
      <c r="D103" s="115" t="s">
        <v>166</v>
      </c>
      <c r="E103" s="37"/>
      <c r="F103" s="37"/>
      <c r="G103" s="37"/>
      <c r="H103" s="37"/>
      <c r="I103" s="37"/>
      <c r="J103" s="37"/>
      <c r="K103" s="37"/>
      <c r="L103" s="37"/>
      <c r="M103" s="37"/>
      <c r="N103" s="201">
        <f>ROUND(N88*T103,2)</f>
        <v>0</v>
      </c>
      <c r="O103" s="202"/>
      <c r="P103" s="202"/>
      <c r="Q103" s="202"/>
      <c r="R103" s="38"/>
      <c r="S103" s="149"/>
      <c r="T103" s="155"/>
      <c r="U103" s="156" t="s">
        <v>44</v>
      </c>
      <c r="V103" s="152"/>
      <c r="W103" s="152"/>
      <c r="X103" s="152"/>
      <c r="Y103" s="152"/>
      <c r="Z103" s="152"/>
      <c r="AA103" s="152"/>
      <c r="AB103" s="152"/>
      <c r="AC103" s="152"/>
      <c r="AD103" s="152"/>
      <c r="AE103" s="152"/>
      <c r="AF103" s="152"/>
      <c r="AG103" s="152"/>
      <c r="AH103" s="152"/>
      <c r="AI103" s="152"/>
      <c r="AJ103" s="152"/>
      <c r="AK103" s="152"/>
      <c r="AL103" s="152"/>
      <c r="AM103" s="152"/>
      <c r="AN103" s="152"/>
      <c r="AO103" s="152"/>
      <c r="AP103" s="152"/>
      <c r="AQ103" s="152"/>
      <c r="AR103" s="152"/>
      <c r="AS103" s="152"/>
      <c r="AT103" s="152"/>
      <c r="AU103" s="152"/>
      <c r="AV103" s="152"/>
      <c r="AW103" s="152"/>
      <c r="AX103" s="152"/>
      <c r="AY103" s="153" t="s">
        <v>167</v>
      </c>
      <c r="AZ103" s="152"/>
      <c r="BA103" s="152"/>
      <c r="BB103" s="152"/>
      <c r="BC103" s="152"/>
      <c r="BD103" s="152"/>
      <c r="BE103" s="154">
        <f t="shared" si="0"/>
        <v>0</v>
      </c>
      <c r="BF103" s="154">
        <f t="shared" si="1"/>
        <v>0</v>
      </c>
      <c r="BG103" s="154">
        <f t="shared" si="2"/>
        <v>0</v>
      </c>
      <c r="BH103" s="154">
        <f t="shared" si="3"/>
        <v>0</v>
      </c>
      <c r="BI103" s="154">
        <f t="shared" si="4"/>
        <v>0</v>
      </c>
      <c r="BJ103" s="153" t="s">
        <v>87</v>
      </c>
      <c r="BK103" s="152"/>
      <c r="BL103" s="152"/>
      <c r="BM103" s="152"/>
    </row>
    <row r="104" spans="2:21" s="1" customFormat="1" ht="13.5">
      <c r="B104" s="36"/>
      <c r="C104" s="37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8"/>
      <c r="T104" s="137"/>
      <c r="U104" s="137"/>
    </row>
    <row r="105" spans="2:21" s="1" customFormat="1" ht="29.25" customHeight="1">
      <c r="B105" s="36"/>
      <c r="C105" s="125" t="s">
        <v>133</v>
      </c>
      <c r="D105" s="126"/>
      <c r="E105" s="126"/>
      <c r="F105" s="126"/>
      <c r="G105" s="126"/>
      <c r="H105" s="126"/>
      <c r="I105" s="126"/>
      <c r="J105" s="126"/>
      <c r="K105" s="126"/>
      <c r="L105" s="198">
        <f>ROUND(SUM(N88+N97),2)</f>
        <v>0</v>
      </c>
      <c r="M105" s="198"/>
      <c r="N105" s="198"/>
      <c r="O105" s="198"/>
      <c r="P105" s="198"/>
      <c r="Q105" s="198"/>
      <c r="R105" s="38"/>
      <c r="T105" s="137"/>
      <c r="U105" s="137"/>
    </row>
    <row r="106" spans="2:21" s="1" customFormat="1" ht="7" customHeight="1">
      <c r="B106" s="60"/>
      <c r="C106" s="61"/>
      <c r="D106" s="61"/>
      <c r="E106" s="61"/>
      <c r="F106" s="61"/>
      <c r="G106" s="61"/>
      <c r="H106" s="61"/>
      <c r="I106" s="61"/>
      <c r="J106" s="61"/>
      <c r="K106" s="61"/>
      <c r="L106" s="61"/>
      <c r="M106" s="61"/>
      <c r="N106" s="61"/>
      <c r="O106" s="61"/>
      <c r="P106" s="61"/>
      <c r="Q106" s="61"/>
      <c r="R106" s="62"/>
      <c r="T106" s="137"/>
      <c r="U106" s="137"/>
    </row>
    <row r="110" spans="2:18" s="1" customFormat="1" ht="7" customHeight="1">
      <c r="B110" s="63"/>
      <c r="C110" s="64"/>
      <c r="D110" s="64"/>
      <c r="E110" s="64"/>
      <c r="F110" s="64"/>
      <c r="G110" s="64"/>
      <c r="H110" s="64"/>
      <c r="I110" s="64"/>
      <c r="J110" s="64"/>
      <c r="K110" s="64"/>
      <c r="L110" s="64"/>
      <c r="M110" s="64"/>
      <c r="N110" s="64"/>
      <c r="O110" s="64"/>
      <c r="P110" s="64"/>
      <c r="Q110" s="64"/>
      <c r="R110" s="65"/>
    </row>
    <row r="111" spans="2:18" s="1" customFormat="1" ht="37" customHeight="1">
      <c r="B111" s="36"/>
      <c r="C111" s="223" t="s">
        <v>168</v>
      </c>
      <c r="D111" s="270"/>
      <c r="E111" s="270"/>
      <c r="F111" s="270"/>
      <c r="G111" s="270"/>
      <c r="H111" s="270"/>
      <c r="I111" s="270"/>
      <c r="J111" s="270"/>
      <c r="K111" s="270"/>
      <c r="L111" s="270"/>
      <c r="M111" s="270"/>
      <c r="N111" s="270"/>
      <c r="O111" s="270"/>
      <c r="P111" s="270"/>
      <c r="Q111" s="270"/>
      <c r="R111" s="38"/>
    </row>
    <row r="112" spans="2:18" s="1" customFormat="1" ht="7" customHeight="1">
      <c r="B112" s="36"/>
      <c r="C112" s="37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8"/>
    </row>
    <row r="113" spans="2:18" s="1" customFormat="1" ht="30" customHeight="1">
      <c r="B113" s="36"/>
      <c r="C113" s="31" t="s">
        <v>19</v>
      </c>
      <c r="D113" s="37"/>
      <c r="E113" s="37"/>
      <c r="F113" s="271" t="str">
        <f>F6</f>
        <v>Výměna technologie měnírny Letná - DPS</v>
      </c>
      <c r="G113" s="272"/>
      <c r="H113" s="272"/>
      <c r="I113" s="272"/>
      <c r="J113" s="272"/>
      <c r="K113" s="272"/>
      <c r="L113" s="272"/>
      <c r="M113" s="272"/>
      <c r="N113" s="272"/>
      <c r="O113" s="272"/>
      <c r="P113" s="272"/>
      <c r="Q113" s="37"/>
      <c r="R113" s="38"/>
    </row>
    <row r="114" spans="2:18" s="1" customFormat="1" ht="37" customHeight="1">
      <c r="B114" s="36"/>
      <c r="C114" s="70" t="s">
        <v>140</v>
      </c>
      <c r="D114" s="37"/>
      <c r="E114" s="37"/>
      <c r="F114" s="225" t="str">
        <f>F7</f>
        <v>PS8 - Připojení mobilní měnírny</v>
      </c>
      <c r="G114" s="270"/>
      <c r="H114" s="270"/>
      <c r="I114" s="270"/>
      <c r="J114" s="270"/>
      <c r="K114" s="270"/>
      <c r="L114" s="270"/>
      <c r="M114" s="270"/>
      <c r="N114" s="270"/>
      <c r="O114" s="270"/>
      <c r="P114" s="270"/>
      <c r="Q114" s="37"/>
      <c r="R114" s="38"/>
    </row>
    <row r="115" spans="2:18" s="1" customFormat="1" ht="7" customHeight="1">
      <c r="B115" s="36"/>
      <c r="C115" s="37"/>
      <c r="D115" s="37"/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8"/>
    </row>
    <row r="116" spans="2:18" s="1" customFormat="1" ht="18" customHeight="1">
      <c r="B116" s="36"/>
      <c r="C116" s="31" t="s">
        <v>24</v>
      </c>
      <c r="D116" s="37"/>
      <c r="E116" s="37"/>
      <c r="F116" s="29" t="str">
        <f>F9</f>
        <v>Plzeň</v>
      </c>
      <c r="G116" s="37"/>
      <c r="H116" s="37"/>
      <c r="I116" s="37"/>
      <c r="J116" s="37"/>
      <c r="K116" s="31" t="s">
        <v>26</v>
      </c>
      <c r="L116" s="37"/>
      <c r="M116" s="266" t="str">
        <f>IF(O9="","",O9)</f>
        <v>18. 7. 2017</v>
      </c>
      <c r="N116" s="266"/>
      <c r="O116" s="266"/>
      <c r="P116" s="266"/>
      <c r="Q116" s="37"/>
      <c r="R116" s="38"/>
    </row>
    <row r="117" spans="2:18" s="1" customFormat="1" ht="7" customHeight="1">
      <c r="B117" s="36"/>
      <c r="C117" s="37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8"/>
    </row>
    <row r="118" spans="2:18" s="1" customFormat="1" ht="13.5">
      <c r="B118" s="36"/>
      <c r="C118" s="31" t="s">
        <v>28</v>
      </c>
      <c r="D118" s="37"/>
      <c r="E118" s="37"/>
      <c r="F118" s="29" t="str">
        <f>E12</f>
        <v>Plzeňské městské dopravní podniky, a.s.</v>
      </c>
      <c r="G118" s="37"/>
      <c r="H118" s="37"/>
      <c r="I118" s="37"/>
      <c r="J118" s="37"/>
      <c r="K118" s="31" t="s">
        <v>34</v>
      </c>
      <c r="L118" s="37"/>
      <c r="M118" s="238" t="str">
        <f>E18</f>
        <v xml:space="preserve"> </v>
      </c>
      <c r="N118" s="238"/>
      <c r="O118" s="238"/>
      <c r="P118" s="238"/>
      <c r="Q118" s="238"/>
      <c r="R118" s="38"/>
    </row>
    <row r="119" spans="2:18" s="1" customFormat="1" ht="14.5" customHeight="1">
      <c r="B119" s="36"/>
      <c r="C119" s="31" t="s">
        <v>32</v>
      </c>
      <c r="D119" s="37"/>
      <c r="E119" s="37"/>
      <c r="F119" s="29" t="str">
        <f>IF(E15="","",E15)</f>
        <v>Vyplň údaj</v>
      </c>
      <c r="G119" s="37"/>
      <c r="H119" s="37"/>
      <c r="I119" s="37"/>
      <c r="J119" s="37"/>
      <c r="K119" s="31" t="s">
        <v>37</v>
      </c>
      <c r="L119" s="37"/>
      <c r="M119" s="238" t="str">
        <f>E21</f>
        <v>RPE, s.r.o.</v>
      </c>
      <c r="N119" s="238"/>
      <c r="O119" s="238"/>
      <c r="P119" s="238"/>
      <c r="Q119" s="238"/>
      <c r="R119" s="38"/>
    </row>
    <row r="120" spans="2:18" s="1" customFormat="1" ht="10.4" customHeight="1">
      <c r="B120" s="36"/>
      <c r="C120" s="37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8"/>
    </row>
    <row r="121" spans="2:27" s="9" customFormat="1" ht="29.25" customHeight="1">
      <c r="B121" s="157"/>
      <c r="C121" s="158" t="s">
        <v>169</v>
      </c>
      <c r="D121" s="159" t="s">
        <v>170</v>
      </c>
      <c r="E121" s="159" t="s">
        <v>61</v>
      </c>
      <c r="F121" s="267" t="s">
        <v>171</v>
      </c>
      <c r="G121" s="267"/>
      <c r="H121" s="267"/>
      <c r="I121" s="267"/>
      <c r="J121" s="159" t="s">
        <v>172</v>
      </c>
      <c r="K121" s="159" t="s">
        <v>173</v>
      </c>
      <c r="L121" s="268" t="s">
        <v>174</v>
      </c>
      <c r="M121" s="268"/>
      <c r="N121" s="267" t="s">
        <v>145</v>
      </c>
      <c r="O121" s="267"/>
      <c r="P121" s="267"/>
      <c r="Q121" s="269"/>
      <c r="R121" s="160"/>
      <c r="T121" s="81" t="s">
        <v>175</v>
      </c>
      <c r="U121" s="82" t="s">
        <v>43</v>
      </c>
      <c r="V121" s="82" t="s">
        <v>176</v>
      </c>
      <c r="W121" s="82" t="s">
        <v>177</v>
      </c>
      <c r="X121" s="82" t="s">
        <v>178</v>
      </c>
      <c r="Y121" s="82" t="s">
        <v>179</v>
      </c>
      <c r="Z121" s="82" t="s">
        <v>180</v>
      </c>
      <c r="AA121" s="83" t="s">
        <v>181</v>
      </c>
    </row>
    <row r="122" spans="2:63" s="1" customFormat="1" ht="29.25" customHeight="1">
      <c r="B122" s="36"/>
      <c r="C122" s="85" t="s">
        <v>142</v>
      </c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254">
        <f>BK122</f>
        <v>0</v>
      </c>
      <c r="O122" s="255"/>
      <c r="P122" s="255"/>
      <c r="Q122" s="255"/>
      <c r="R122" s="38"/>
      <c r="T122" s="84"/>
      <c r="U122" s="52"/>
      <c r="V122" s="52"/>
      <c r="W122" s="161">
        <f>W123+W126+W133+W142</f>
        <v>0</v>
      </c>
      <c r="X122" s="52"/>
      <c r="Y122" s="161">
        <f>Y123+Y126+Y133+Y142</f>
        <v>0</v>
      </c>
      <c r="Z122" s="52"/>
      <c r="AA122" s="162">
        <f>AA123+AA126+AA133+AA142</f>
        <v>0</v>
      </c>
      <c r="AT122" s="19" t="s">
        <v>78</v>
      </c>
      <c r="AU122" s="19" t="s">
        <v>147</v>
      </c>
      <c r="BK122" s="163">
        <f>BK123+BK126+BK133+BK142</f>
        <v>0</v>
      </c>
    </row>
    <row r="123" spans="2:63" s="10" customFormat="1" ht="37.4" customHeight="1">
      <c r="B123" s="164"/>
      <c r="C123" s="165"/>
      <c r="D123" s="166" t="s">
        <v>317</v>
      </c>
      <c r="E123" s="166"/>
      <c r="F123" s="166"/>
      <c r="G123" s="166"/>
      <c r="H123" s="166"/>
      <c r="I123" s="166"/>
      <c r="J123" s="166"/>
      <c r="K123" s="166"/>
      <c r="L123" s="166"/>
      <c r="M123" s="166"/>
      <c r="N123" s="287">
        <f>BK123</f>
        <v>0</v>
      </c>
      <c r="O123" s="288"/>
      <c r="P123" s="288"/>
      <c r="Q123" s="288"/>
      <c r="R123" s="167"/>
      <c r="T123" s="168"/>
      <c r="U123" s="165"/>
      <c r="V123" s="165"/>
      <c r="W123" s="169">
        <f>SUM(W124:W125)</f>
        <v>0</v>
      </c>
      <c r="X123" s="165"/>
      <c r="Y123" s="169">
        <f>SUM(Y124:Y125)</f>
        <v>0</v>
      </c>
      <c r="Z123" s="165"/>
      <c r="AA123" s="170">
        <f>SUM(AA124:AA125)</f>
        <v>0</v>
      </c>
      <c r="AR123" s="171" t="s">
        <v>198</v>
      </c>
      <c r="AT123" s="172" t="s">
        <v>78</v>
      </c>
      <c r="AU123" s="172" t="s">
        <v>79</v>
      </c>
      <c r="AY123" s="171" t="s">
        <v>183</v>
      </c>
      <c r="BK123" s="173">
        <f>SUM(BK124:BK125)</f>
        <v>0</v>
      </c>
    </row>
    <row r="124" spans="2:65" s="1" customFormat="1" ht="31.5" customHeight="1">
      <c r="B124" s="36"/>
      <c r="C124" s="175" t="s">
        <v>87</v>
      </c>
      <c r="D124" s="175" t="s">
        <v>184</v>
      </c>
      <c r="E124" s="176" t="s">
        <v>1302</v>
      </c>
      <c r="F124" s="250" t="s">
        <v>1303</v>
      </c>
      <c r="G124" s="250"/>
      <c r="H124" s="250"/>
      <c r="I124" s="250"/>
      <c r="J124" s="177" t="s">
        <v>301</v>
      </c>
      <c r="K124" s="178">
        <v>40</v>
      </c>
      <c r="L124" s="251">
        <v>0</v>
      </c>
      <c r="M124" s="252"/>
      <c r="N124" s="253">
        <f>ROUND(L124*K124,2)</f>
        <v>0</v>
      </c>
      <c r="O124" s="253"/>
      <c r="P124" s="253"/>
      <c r="Q124" s="253"/>
      <c r="R124" s="38"/>
      <c r="T124" s="179" t="s">
        <v>22</v>
      </c>
      <c r="U124" s="45" t="s">
        <v>44</v>
      </c>
      <c r="V124" s="37"/>
      <c r="W124" s="180">
        <f>V124*K124</f>
        <v>0</v>
      </c>
      <c r="X124" s="180">
        <v>0</v>
      </c>
      <c r="Y124" s="180">
        <f>X124*K124</f>
        <v>0</v>
      </c>
      <c r="Z124" s="180">
        <v>0</v>
      </c>
      <c r="AA124" s="181">
        <f>Z124*K124</f>
        <v>0</v>
      </c>
      <c r="AR124" s="19" t="s">
        <v>589</v>
      </c>
      <c r="AT124" s="19" t="s">
        <v>184</v>
      </c>
      <c r="AU124" s="19" t="s">
        <v>87</v>
      </c>
      <c r="AY124" s="19" t="s">
        <v>183</v>
      </c>
      <c r="BE124" s="119">
        <f>IF(U124="základní",N124,0)</f>
        <v>0</v>
      </c>
      <c r="BF124" s="119">
        <f>IF(U124="snížená",N124,0)</f>
        <v>0</v>
      </c>
      <c r="BG124" s="119">
        <f>IF(U124="zákl. přenesená",N124,0)</f>
        <v>0</v>
      </c>
      <c r="BH124" s="119">
        <f>IF(U124="sníž. přenesená",N124,0)</f>
        <v>0</v>
      </c>
      <c r="BI124" s="119">
        <f>IF(U124="nulová",N124,0)</f>
        <v>0</v>
      </c>
      <c r="BJ124" s="19" t="s">
        <v>87</v>
      </c>
      <c r="BK124" s="119">
        <f>ROUND(L124*K124,2)</f>
        <v>0</v>
      </c>
      <c r="BL124" s="19" t="s">
        <v>589</v>
      </c>
      <c r="BM124" s="19" t="s">
        <v>1304</v>
      </c>
    </row>
    <row r="125" spans="2:65" s="1" customFormat="1" ht="31.5" customHeight="1">
      <c r="B125" s="36"/>
      <c r="C125" s="175" t="s">
        <v>105</v>
      </c>
      <c r="D125" s="175" t="s">
        <v>184</v>
      </c>
      <c r="E125" s="176" t="s">
        <v>592</v>
      </c>
      <c r="F125" s="250" t="s">
        <v>593</v>
      </c>
      <c r="G125" s="250"/>
      <c r="H125" s="250"/>
      <c r="I125" s="250"/>
      <c r="J125" s="177" t="s">
        <v>301</v>
      </c>
      <c r="K125" s="178">
        <v>15</v>
      </c>
      <c r="L125" s="251">
        <v>0</v>
      </c>
      <c r="M125" s="252"/>
      <c r="N125" s="253">
        <f>ROUND(L125*K125,2)</f>
        <v>0</v>
      </c>
      <c r="O125" s="253"/>
      <c r="P125" s="253"/>
      <c r="Q125" s="253"/>
      <c r="R125" s="38"/>
      <c r="T125" s="179" t="s">
        <v>22</v>
      </c>
      <c r="U125" s="45" t="s">
        <v>44</v>
      </c>
      <c r="V125" s="37"/>
      <c r="W125" s="180">
        <f>V125*K125</f>
        <v>0</v>
      </c>
      <c r="X125" s="180">
        <v>0</v>
      </c>
      <c r="Y125" s="180">
        <f>X125*K125</f>
        <v>0</v>
      </c>
      <c r="Z125" s="180">
        <v>0</v>
      </c>
      <c r="AA125" s="181">
        <f>Z125*K125</f>
        <v>0</v>
      </c>
      <c r="AR125" s="19" t="s">
        <v>589</v>
      </c>
      <c r="AT125" s="19" t="s">
        <v>184</v>
      </c>
      <c r="AU125" s="19" t="s">
        <v>87</v>
      </c>
      <c r="AY125" s="19" t="s">
        <v>183</v>
      </c>
      <c r="BE125" s="119">
        <f>IF(U125="základní",N125,0)</f>
        <v>0</v>
      </c>
      <c r="BF125" s="119">
        <f>IF(U125="snížená",N125,0)</f>
        <v>0</v>
      </c>
      <c r="BG125" s="119">
        <f>IF(U125="zákl. přenesená",N125,0)</f>
        <v>0</v>
      </c>
      <c r="BH125" s="119">
        <f>IF(U125="sníž. přenesená",N125,0)</f>
        <v>0</v>
      </c>
      <c r="BI125" s="119">
        <f>IF(U125="nulová",N125,0)</f>
        <v>0</v>
      </c>
      <c r="BJ125" s="19" t="s">
        <v>87</v>
      </c>
      <c r="BK125" s="119">
        <f>ROUND(L125*K125,2)</f>
        <v>0</v>
      </c>
      <c r="BL125" s="19" t="s">
        <v>589</v>
      </c>
      <c r="BM125" s="19" t="s">
        <v>1305</v>
      </c>
    </row>
    <row r="126" spans="2:63" s="10" customFormat="1" ht="37.4" customHeight="1">
      <c r="B126" s="164"/>
      <c r="C126" s="165"/>
      <c r="D126" s="166" t="s">
        <v>151</v>
      </c>
      <c r="E126" s="166"/>
      <c r="F126" s="166"/>
      <c r="G126" s="166"/>
      <c r="H126" s="166"/>
      <c r="I126" s="166"/>
      <c r="J126" s="166"/>
      <c r="K126" s="166"/>
      <c r="L126" s="166"/>
      <c r="M126" s="166"/>
      <c r="N126" s="247">
        <f>BK126</f>
        <v>0</v>
      </c>
      <c r="O126" s="248"/>
      <c r="P126" s="248"/>
      <c r="Q126" s="248"/>
      <c r="R126" s="167"/>
      <c r="T126" s="168"/>
      <c r="U126" s="165"/>
      <c r="V126" s="165"/>
      <c r="W126" s="169">
        <f>W127</f>
        <v>0</v>
      </c>
      <c r="X126" s="165"/>
      <c r="Y126" s="169">
        <f>Y127</f>
        <v>0</v>
      </c>
      <c r="Z126" s="165"/>
      <c r="AA126" s="170">
        <f>AA127</f>
        <v>0</v>
      </c>
      <c r="AR126" s="171" t="s">
        <v>198</v>
      </c>
      <c r="AT126" s="172" t="s">
        <v>78</v>
      </c>
      <c r="AU126" s="172" t="s">
        <v>79</v>
      </c>
      <c r="AY126" s="171" t="s">
        <v>183</v>
      </c>
      <c r="BK126" s="173">
        <f>BK127</f>
        <v>0</v>
      </c>
    </row>
    <row r="127" spans="2:63" s="10" customFormat="1" ht="19.9" customHeight="1">
      <c r="B127" s="164"/>
      <c r="C127" s="165"/>
      <c r="D127" s="174" t="s">
        <v>152</v>
      </c>
      <c r="E127" s="174"/>
      <c r="F127" s="174"/>
      <c r="G127" s="174"/>
      <c r="H127" s="174"/>
      <c r="I127" s="174"/>
      <c r="J127" s="174"/>
      <c r="K127" s="174"/>
      <c r="L127" s="174"/>
      <c r="M127" s="174"/>
      <c r="N127" s="258">
        <f>BK127</f>
        <v>0</v>
      </c>
      <c r="O127" s="259"/>
      <c r="P127" s="259"/>
      <c r="Q127" s="259"/>
      <c r="R127" s="167"/>
      <c r="T127" s="168"/>
      <c r="U127" s="165"/>
      <c r="V127" s="165"/>
      <c r="W127" s="169">
        <f>SUM(W128:W132)</f>
        <v>0</v>
      </c>
      <c r="X127" s="165"/>
      <c r="Y127" s="169">
        <f>SUM(Y128:Y132)</f>
        <v>0</v>
      </c>
      <c r="Z127" s="165"/>
      <c r="AA127" s="170">
        <f>SUM(AA128:AA132)</f>
        <v>0</v>
      </c>
      <c r="AR127" s="171" t="s">
        <v>198</v>
      </c>
      <c r="AT127" s="172" t="s">
        <v>78</v>
      </c>
      <c r="AU127" s="172" t="s">
        <v>87</v>
      </c>
      <c r="AY127" s="171" t="s">
        <v>183</v>
      </c>
      <c r="BK127" s="173">
        <f>SUM(BK128:BK132)</f>
        <v>0</v>
      </c>
    </row>
    <row r="128" spans="2:65" s="1" customFormat="1" ht="69.75" customHeight="1">
      <c r="B128" s="36"/>
      <c r="C128" s="182" t="s">
        <v>182</v>
      </c>
      <c r="D128" s="182" t="s">
        <v>190</v>
      </c>
      <c r="E128" s="183" t="s">
        <v>1306</v>
      </c>
      <c r="F128" s="262" t="s">
        <v>1307</v>
      </c>
      <c r="G128" s="262"/>
      <c r="H128" s="262"/>
      <c r="I128" s="262"/>
      <c r="J128" s="184" t="s">
        <v>283</v>
      </c>
      <c r="K128" s="185">
        <v>1</v>
      </c>
      <c r="L128" s="263">
        <v>0</v>
      </c>
      <c r="M128" s="264"/>
      <c r="N128" s="265">
        <f>ROUND(L128*K128,2)</f>
        <v>0</v>
      </c>
      <c r="O128" s="253"/>
      <c r="P128" s="253"/>
      <c r="Q128" s="253"/>
      <c r="R128" s="38"/>
      <c r="T128" s="179" t="s">
        <v>22</v>
      </c>
      <c r="U128" s="45" t="s">
        <v>44</v>
      </c>
      <c r="V128" s="37"/>
      <c r="W128" s="180">
        <f>V128*K128</f>
        <v>0</v>
      </c>
      <c r="X128" s="180">
        <v>0</v>
      </c>
      <c r="Y128" s="180">
        <f>X128*K128</f>
        <v>0</v>
      </c>
      <c r="Z128" s="180">
        <v>0</v>
      </c>
      <c r="AA128" s="181">
        <f>Z128*K128</f>
        <v>0</v>
      </c>
      <c r="AR128" s="19" t="s">
        <v>541</v>
      </c>
      <c r="AT128" s="19" t="s">
        <v>190</v>
      </c>
      <c r="AU128" s="19" t="s">
        <v>105</v>
      </c>
      <c r="AY128" s="19" t="s">
        <v>183</v>
      </c>
      <c r="BE128" s="119">
        <f>IF(U128="základní",N128,0)</f>
        <v>0</v>
      </c>
      <c r="BF128" s="119">
        <f>IF(U128="snížená",N128,0)</f>
        <v>0</v>
      </c>
      <c r="BG128" s="119">
        <f>IF(U128="zákl. přenesená",N128,0)</f>
        <v>0</v>
      </c>
      <c r="BH128" s="119">
        <f>IF(U128="sníž. přenesená",N128,0)</f>
        <v>0</v>
      </c>
      <c r="BI128" s="119">
        <f>IF(U128="nulová",N128,0)</f>
        <v>0</v>
      </c>
      <c r="BJ128" s="19" t="s">
        <v>87</v>
      </c>
      <c r="BK128" s="119">
        <f>ROUND(L128*K128,2)</f>
        <v>0</v>
      </c>
      <c r="BL128" s="19" t="s">
        <v>188</v>
      </c>
      <c r="BM128" s="19" t="s">
        <v>1308</v>
      </c>
    </row>
    <row r="129" spans="2:65" s="1" customFormat="1" ht="31.5" customHeight="1">
      <c r="B129" s="36"/>
      <c r="C129" s="182" t="s">
        <v>198</v>
      </c>
      <c r="D129" s="182" t="s">
        <v>190</v>
      </c>
      <c r="E129" s="183" t="s">
        <v>1309</v>
      </c>
      <c r="F129" s="262" t="s">
        <v>1310</v>
      </c>
      <c r="G129" s="262"/>
      <c r="H129" s="262"/>
      <c r="I129" s="262"/>
      <c r="J129" s="184" t="s">
        <v>283</v>
      </c>
      <c r="K129" s="185">
        <v>1</v>
      </c>
      <c r="L129" s="263">
        <v>0</v>
      </c>
      <c r="M129" s="264"/>
      <c r="N129" s="265">
        <f>ROUND(L129*K129,2)</f>
        <v>0</v>
      </c>
      <c r="O129" s="253"/>
      <c r="P129" s="253"/>
      <c r="Q129" s="253"/>
      <c r="R129" s="38"/>
      <c r="T129" s="179" t="s">
        <v>22</v>
      </c>
      <c r="U129" s="45" t="s">
        <v>44</v>
      </c>
      <c r="V129" s="37"/>
      <c r="W129" s="180">
        <f>V129*K129</f>
        <v>0</v>
      </c>
      <c r="X129" s="180">
        <v>0</v>
      </c>
      <c r="Y129" s="180">
        <f>X129*K129</f>
        <v>0</v>
      </c>
      <c r="Z129" s="180">
        <v>0</v>
      </c>
      <c r="AA129" s="181">
        <f>Z129*K129</f>
        <v>0</v>
      </c>
      <c r="AR129" s="19" t="s">
        <v>541</v>
      </c>
      <c r="AT129" s="19" t="s">
        <v>190</v>
      </c>
      <c r="AU129" s="19" t="s">
        <v>105</v>
      </c>
      <c r="AY129" s="19" t="s">
        <v>183</v>
      </c>
      <c r="BE129" s="119">
        <f>IF(U129="základní",N129,0)</f>
        <v>0</v>
      </c>
      <c r="BF129" s="119">
        <f>IF(U129="snížená",N129,0)</f>
        <v>0</v>
      </c>
      <c r="BG129" s="119">
        <f>IF(U129="zákl. přenesená",N129,0)</f>
        <v>0</v>
      </c>
      <c r="BH129" s="119">
        <f>IF(U129="sníž. přenesená",N129,0)</f>
        <v>0</v>
      </c>
      <c r="BI129" s="119">
        <f>IF(U129="nulová",N129,0)</f>
        <v>0</v>
      </c>
      <c r="BJ129" s="19" t="s">
        <v>87</v>
      </c>
      <c r="BK129" s="119">
        <f>ROUND(L129*K129,2)</f>
        <v>0</v>
      </c>
      <c r="BL129" s="19" t="s">
        <v>188</v>
      </c>
      <c r="BM129" s="19" t="s">
        <v>1311</v>
      </c>
    </row>
    <row r="130" spans="2:65" s="1" customFormat="1" ht="31.5" customHeight="1">
      <c r="B130" s="36"/>
      <c r="C130" s="182" t="s">
        <v>202</v>
      </c>
      <c r="D130" s="182" t="s">
        <v>190</v>
      </c>
      <c r="E130" s="183" t="s">
        <v>1312</v>
      </c>
      <c r="F130" s="262" t="s">
        <v>1313</v>
      </c>
      <c r="G130" s="262"/>
      <c r="H130" s="262"/>
      <c r="I130" s="262"/>
      <c r="J130" s="184" t="s">
        <v>283</v>
      </c>
      <c r="K130" s="185">
        <v>2</v>
      </c>
      <c r="L130" s="263">
        <v>0</v>
      </c>
      <c r="M130" s="264"/>
      <c r="N130" s="265">
        <f>ROUND(L130*K130,2)</f>
        <v>0</v>
      </c>
      <c r="O130" s="253"/>
      <c r="P130" s="253"/>
      <c r="Q130" s="253"/>
      <c r="R130" s="38"/>
      <c r="T130" s="179" t="s">
        <v>22</v>
      </c>
      <c r="U130" s="45" t="s">
        <v>44</v>
      </c>
      <c r="V130" s="37"/>
      <c r="W130" s="180">
        <f>V130*K130</f>
        <v>0</v>
      </c>
      <c r="X130" s="180">
        <v>0</v>
      </c>
      <c r="Y130" s="180">
        <f>X130*K130</f>
        <v>0</v>
      </c>
      <c r="Z130" s="180">
        <v>0</v>
      </c>
      <c r="AA130" s="181">
        <f>Z130*K130</f>
        <v>0</v>
      </c>
      <c r="AR130" s="19" t="s">
        <v>541</v>
      </c>
      <c r="AT130" s="19" t="s">
        <v>190</v>
      </c>
      <c r="AU130" s="19" t="s">
        <v>105</v>
      </c>
      <c r="AY130" s="19" t="s">
        <v>183</v>
      </c>
      <c r="BE130" s="119">
        <f>IF(U130="základní",N130,0)</f>
        <v>0</v>
      </c>
      <c r="BF130" s="119">
        <f>IF(U130="snížená",N130,0)</f>
        <v>0</v>
      </c>
      <c r="BG130" s="119">
        <f>IF(U130="zákl. přenesená",N130,0)</f>
        <v>0</v>
      </c>
      <c r="BH130" s="119">
        <f>IF(U130="sníž. přenesená",N130,0)</f>
        <v>0</v>
      </c>
      <c r="BI130" s="119">
        <f>IF(U130="nulová",N130,0)</f>
        <v>0</v>
      </c>
      <c r="BJ130" s="19" t="s">
        <v>87</v>
      </c>
      <c r="BK130" s="119">
        <f>ROUND(L130*K130,2)</f>
        <v>0</v>
      </c>
      <c r="BL130" s="19" t="s">
        <v>188</v>
      </c>
      <c r="BM130" s="19" t="s">
        <v>1314</v>
      </c>
    </row>
    <row r="131" spans="2:65" s="1" customFormat="1" ht="31.5" customHeight="1">
      <c r="B131" s="36"/>
      <c r="C131" s="182" t="s">
        <v>206</v>
      </c>
      <c r="D131" s="182" t="s">
        <v>190</v>
      </c>
      <c r="E131" s="183" t="s">
        <v>1315</v>
      </c>
      <c r="F131" s="262" t="s">
        <v>1316</v>
      </c>
      <c r="G131" s="262"/>
      <c r="H131" s="262"/>
      <c r="I131" s="262"/>
      <c r="J131" s="184" t="s">
        <v>283</v>
      </c>
      <c r="K131" s="185">
        <v>1</v>
      </c>
      <c r="L131" s="263">
        <v>0</v>
      </c>
      <c r="M131" s="264"/>
      <c r="N131" s="265">
        <f>ROUND(L131*K131,2)</f>
        <v>0</v>
      </c>
      <c r="O131" s="253"/>
      <c r="P131" s="253"/>
      <c r="Q131" s="253"/>
      <c r="R131" s="38"/>
      <c r="T131" s="179" t="s">
        <v>22</v>
      </c>
      <c r="U131" s="45" t="s">
        <v>44</v>
      </c>
      <c r="V131" s="37"/>
      <c r="W131" s="180">
        <f>V131*K131</f>
        <v>0</v>
      </c>
      <c r="X131" s="180">
        <v>0</v>
      </c>
      <c r="Y131" s="180">
        <f>X131*K131</f>
        <v>0</v>
      </c>
      <c r="Z131" s="180">
        <v>0</v>
      </c>
      <c r="AA131" s="181">
        <f>Z131*K131</f>
        <v>0</v>
      </c>
      <c r="AR131" s="19" t="s">
        <v>541</v>
      </c>
      <c r="AT131" s="19" t="s">
        <v>190</v>
      </c>
      <c r="AU131" s="19" t="s">
        <v>105</v>
      </c>
      <c r="AY131" s="19" t="s">
        <v>183</v>
      </c>
      <c r="BE131" s="119">
        <f>IF(U131="základní",N131,0)</f>
        <v>0</v>
      </c>
      <c r="BF131" s="119">
        <f>IF(U131="snížená",N131,0)</f>
        <v>0</v>
      </c>
      <c r="BG131" s="119">
        <f>IF(U131="zákl. přenesená",N131,0)</f>
        <v>0</v>
      </c>
      <c r="BH131" s="119">
        <f>IF(U131="sníž. přenesená",N131,0)</f>
        <v>0</v>
      </c>
      <c r="BI131" s="119">
        <f>IF(U131="nulová",N131,0)</f>
        <v>0</v>
      </c>
      <c r="BJ131" s="19" t="s">
        <v>87</v>
      </c>
      <c r="BK131" s="119">
        <f>ROUND(L131*K131,2)</f>
        <v>0</v>
      </c>
      <c r="BL131" s="19" t="s">
        <v>188</v>
      </c>
      <c r="BM131" s="19" t="s">
        <v>1317</v>
      </c>
    </row>
    <row r="132" spans="2:65" s="1" customFormat="1" ht="22.5" customHeight="1">
      <c r="B132" s="36"/>
      <c r="C132" s="182" t="s">
        <v>210</v>
      </c>
      <c r="D132" s="182" t="s">
        <v>190</v>
      </c>
      <c r="E132" s="183" t="s">
        <v>1227</v>
      </c>
      <c r="F132" s="262" t="s">
        <v>1318</v>
      </c>
      <c r="G132" s="262"/>
      <c r="H132" s="262"/>
      <c r="I132" s="262"/>
      <c r="J132" s="184" t="s">
        <v>283</v>
      </c>
      <c r="K132" s="185">
        <v>1</v>
      </c>
      <c r="L132" s="263">
        <v>0</v>
      </c>
      <c r="M132" s="264"/>
      <c r="N132" s="265">
        <f>ROUND(L132*K132,2)</f>
        <v>0</v>
      </c>
      <c r="O132" s="253"/>
      <c r="P132" s="253"/>
      <c r="Q132" s="253"/>
      <c r="R132" s="38"/>
      <c r="T132" s="179" t="s">
        <v>22</v>
      </c>
      <c r="U132" s="45" t="s">
        <v>44</v>
      </c>
      <c r="V132" s="37"/>
      <c r="W132" s="180">
        <f>V132*K132</f>
        <v>0</v>
      </c>
      <c r="X132" s="180">
        <v>0</v>
      </c>
      <c r="Y132" s="180">
        <f>X132*K132</f>
        <v>0</v>
      </c>
      <c r="Z132" s="180">
        <v>0</v>
      </c>
      <c r="AA132" s="181">
        <f>Z132*K132</f>
        <v>0</v>
      </c>
      <c r="AR132" s="19" t="s">
        <v>541</v>
      </c>
      <c r="AT132" s="19" t="s">
        <v>190</v>
      </c>
      <c r="AU132" s="19" t="s">
        <v>105</v>
      </c>
      <c r="AY132" s="19" t="s">
        <v>183</v>
      </c>
      <c r="BE132" s="119">
        <f>IF(U132="základní",N132,0)</f>
        <v>0</v>
      </c>
      <c r="BF132" s="119">
        <f>IF(U132="snížená",N132,0)</f>
        <v>0</v>
      </c>
      <c r="BG132" s="119">
        <f>IF(U132="zákl. přenesená",N132,0)</f>
        <v>0</v>
      </c>
      <c r="BH132" s="119">
        <f>IF(U132="sníž. přenesená",N132,0)</f>
        <v>0</v>
      </c>
      <c r="BI132" s="119">
        <f>IF(U132="nulová",N132,0)</f>
        <v>0</v>
      </c>
      <c r="BJ132" s="19" t="s">
        <v>87</v>
      </c>
      <c r="BK132" s="119">
        <f>ROUND(L132*K132,2)</f>
        <v>0</v>
      </c>
      <c r="BL132" s="19" t="s">
        <v>188</v>
      </c>
      <c r="BM132" s="19" t="s">
        <v>1319</v>
      </c>
    </row>
    <row r="133" spans="2:63" s="10" customFormat="1" ht="37.4" customHeight="1">
      <c r="B133" s="164"/>
      <c r="C133" s="165"/>
      <c r="D133" s="166" t="s">
        <v>154</v>
      </c>
      <c r="E133" s="166"/>
      <c r="F133" s="166"/>
      <c r="G133" s="166"/>
      <c r="H133" s="166"/>
      <c r="I133" s="166"/>
      <c r="J133" s="166"/>
      <c r="K133" s="166"/>
      <c r="L133" s="166"/>
      <c r="M133" s="166"/>
      <c r="N133" s="247">
        <f>BK133</f>
        <v>0</v>
      </c>
      <c r="O133" s="248"/>
      <c r="P133" s="248"/>
      <c r="Q133" s="248"/>
      <c r="R133" s="167"/>
      <c r="T133" s="168"/>
      <c r="U133" s="165"/>
      <c r="V133" s="165"/>
      <c r="W133" s="169">
        <f>W134+W137+W139</f>
        <v>0</v>
      </c>
      <c r="X133" s="165"/>
      <c r="Y133" s="169">
        <f>Y134+Y137+Y139</f>
        <v>0</v>
      </c>
      <c r="Z133" s="165"/>
      <c r="AA133" s="170">
        <f>AA134+AA137+AA139</f>
        <v>0</v>
      </c>
      <c r="AR133" s="171" t="s">
        <v>202</v>
      </c>
      <c r="AT133" s="172" t="s">
        <v>78</v>
      </c>
      <c r="AU133" s="172" t="s">
        <v>79</v>
      </c>
      <c r="AY133" s="171" t="s">
        <v>183</v>
      </c>
      <c r="BK133" s="173">
        <f>BK134+BK137+BK139</f>
        <v>0</v>
      </c>
    </row>
    <row r="134" spans="2:63" s="10" customFormat="1" ht="19.9" customHeight="1">
      <c r="B134" s="164"/>
      <c r="C134" s="165"/>
      <c r="D134" s="174" t="s">
        <v>156</v>
      </c>
      <c r="E134" s="174"/>
      <c r="F134" s="174"/>
      <c r="G134" s="174"/>
      <c r="H134" s="174"/>
      <c r="I134" s="174"/>
      <c r="J134" s="174"/>
      <c r="K134" s="174"/>
      <c r="L134" s="174"/>
      <c r="M134" s="174"/>
      <c r="N134" s="258">
        <f>BK134</f>
        <v>0</v>
      </c>
      <c r="O134" s="259"/>
      <c r="P134" s="259"/>
      <c r="Q134" s="259"/>
      <c r="R134" s="167"/>
      <c r="T134" s="168"/>
      <c r="U134" s="165"/>
      <c r="V134" s="165"/>
      <c r="W134" s="169">
        <f>SUM(W135:W136)</f>
        <v>0</v>
      </c>
      <c r="X134" s="165"/>
      <c r="Y134" s="169">
        <f>SUM(Y135:Y136)</f>
        <v>0</v>
      </c>
      <c r="Z134" s="165"/>
      <c r="AA134" s="170">
        <f>SUM(AA135:AA136)</f>
        <v>0</v>
      </c>
      <c r="AR134" s="171" t="s">
        <v>202</v>
      </c>
      <c r="AT134" s="172" t="s">
        <v>78</v>
      </c>
      <c r="AU134" s="172" t="s">
        <v>87</v>
      </c>
      <c r="AY134" s="171" t="s">
        <v>183</v>
      </c>
      <c r="BK134" s="173">
        <f>SUM(BK135:BK136)</f>
        <v>0</v>
      </c>
    </row>
    <row r="135" spans="2:65" s="1" customFormat="1" ht="22.5" customHeight="1">
      <c r="B135" s="36"/>
      <c r="C135" s="175" t="s">
        <v>215</v>
      </c>
      <c r="D135" s="175" t="s">
        <v>184</v>
      </c>
      <c r="E135" s="176" t="s">
        <v>291</v>
      </c>
      <c r="F135" s="250" t="s">
        <v>292</v>
      </c>
      <c r="G135" s="250"/>
      <c r="H135" s="250"/>
      <c r="I135" s="250"/>
      <c r="J135" s="177" t="s">
        <v>283</v>
      </c>
      <c r="K135" s="178">
        <v>1</v>
      </c>
      <c r="L135" s="251">
        <v>0</v>
      </c>
      <c r="M135" s="252"/>
      <c r="N135" s="253">
        <f>ROUND(L135*K135,2)</f>
        <v>0</v>
      </c>
      <c r="O135" s="253"/>
      <c r="P135" s="253"/>
      <c r="Q135" s="253"/>
      <c r="R135" s="38"/>
      <c r="T135" s="179" t="s">
        <v>22</v>
      </c>
      <c r="U135" s="45" t="s">
        <v>44</v>
      </c>
      <c r="V135" s="37"/>
      <c r="W135" s="180">
        <f>V135*K135</f>
        <v>0</v>
      </c>
      <c r="X135" s="180">
        <v>0</v>
      </c>
      <c r="Y135" s="180">
        <f>X135*K135</f>
        <v>0</v>
      </c>
      <c r="Z135" s="180">
        <v>0</v>
      </c>
      <c r="AA135" s="181">
        <f>Z135*K135</f>
        <v>0</v>
      </c>
      <c r="AR135" s="19" t="s">
        <v>284</v>
      </c>
      <c r="AT135" s="19" t="s">
        <v>184</v>
      </c>
      <c r="AU135" s="19" t="s">
        <v>105</v>
      </c>
      <c r="AY135" s="19" t="s">
        <v>183</v>
      </c>
      <c r="BE135" s="119">
        <f>IF(U135="základní",N135,0)</f>
        <v>0</v>
      </c>
      <c r="BF135" s="119">
        <f>IF(U135="snížená",N135,0)</f>
        <v>0</v>
      </c>
      <c r="BG135" s="119">
        <f>IF(U135="zákl. přenesená",N135,0)</f>
        <v>0</v>
      </c>
      <c r="BH135" s="119">
        <f>IF(U135="sníž. přenesená",N135,0)</f>
        <v>0</v>
      </c>
      <c r="BI135" s="119">
        <f>IF(U135="nulová",N135,0)</f>
        <v>0</v>
      </c>
      <c r="BJ135" s="19" t="s">
        <v>87</v>
      </c>
      <c r="BK135" s="119">
        <f>ROUND(L135*K135,2)</f>
        <v>0</v>
      </c>
      <c r="BL135" s="19" t="s">
        <v>284</v>
      </c>
      <c r="BM135" s="19" t="s">
        <v>1320</v>
      </c>
    </row>
    <row r="136" spans="2:65" s="1" customFormat="1" ht="22.5" customHeight="1">
      <c r="B136" s="36"/>
      <c r="C136" s="175" t="s">
        <v>219</v>
      </c>
      <c r="D136" s="175" t="s">
        <v>184</v>
      </c>
      <c r="E136" s="176" t="s">
        <v>287</v>
      </c>
      <c r="F136" s="250" t="s">
        <v>288</v>
      </c>
      <c r="G136" s="250"/>
      <c r="H136" s="250"/>
      <c r="I136" s="250"/>
      <c r="J136" s="177" t="s">
        <v>283</v>
      </c>
      <c r="K136" s="178">
        <v>1</v>
      </c>
      <c r="L136" s="251">
        <v>0</v>
      </c>
      <c r="M136" s="252"/>
      <c r="N136" s="253">
        <f>ROUND(L136*K136,2)</f>
        <v>0</v>
      </c>
      <c r="O136" s="253"/>
      <c r="P136" s="253"/>
      <c r="Q136" s="253"/>
      <c r="R136" s="38"/>
      <c r="T136" s="179" t="s">
        <v>22</v>
      </c>
      <c r="U136" s="45" t="s">
        <v>44</v>
      </c>
      <c r="V136" s="37"/>
      <c r="W136" s="180">
        <f>V136*K136</f>
        <v>0</v>
      </c>
      <c r="X136" s="180">
        <v>0</v>
      </c>
      <c r="Y136" s="180">
        <f>X136*K136</f>
        <v>0</v>
      </c>
      <c r="Z136" s="180">
        <v>0</v>
      </c>
      <c r="AA136" s="181">
        <f>Z136*K136</f>
        <v>0</v>
      </c>
      <c r="AR136" s="19" t="s">
        <v>284</v>
      </c>
      <c r="AT136" s="19" t="s">
        <v>184</v>
      </c>
      <c r="AU136" s="19" t="s">
        <v>105</v>
      </c>
      <c r="AY136" s="19" t="s">
        <v>183</v>
      </c>
      <c r="BE136" s="119">
        <f>IF(U136="základní",N136,0)</f>
        <v>0</v>
      </c>
      <c r="BF136" s="119">
        <f>IF(U136="snížená",N136,0)</f>
        <v>0</v>
      </c>
      <c r="BG136" s="119">
        <f>IF(U136="zákl. přenesená",N136,0)</f>
        <v>0</v>
      </c>
      <c r="BH136" s="119">
        <f>IF(U136="sníž. přenesená",N136,0)</f>
        <v>0</v>
      </c>
      <c r="BI136" s="119">
        <f>IF(U136="nulová",N136,0)</f>
        <v>0</v>
      </c>
      <c r="BJ136" s="19" t="s">
        <v>87</v>
      </c>
      <c r="BK136" s="119">
        <f>ROUND(L136*K136,2)</f>
        <v>0</v>
      </c>
      <c r="BL136" s="19" t="s">
        <v>284</v>
      </c>
      <c r="BM136" s="19" t="s">
        <v>1321</v>
      </c>
    </row>
    <row r="137" spans="2:63" s="10" customFormat="1" ht="29.9" customHeight="1">
      <c r="B137" s="164"/>
      <c r="C137" s="165"/>
      <c r="D137" s="174" t="s">
        <v>157</v>
      </c>
      <c r="E137" s="174"/>
      <c r="F137" s="174"/>
      <c r="G137" s="174"/>
      <c r="H137" s="174"/>
      <c r="I137" s="174"/>
      <c r="J137" s="174"/>
      <c r="K137" s="174"/>
      <c r="L137" s="174"/>
      <c r="M137" s="174"/>
      <c r="N137" s="260">
        <f>BK137</f>
        <v>0</v>
      </c>
      <c r="O137" s="261"/>
      <c r="P137" s="261"/>
      <c r="Q137" s="261"/>
      <c r="R137" s="167"/>
      <c r="T137" s="168"/>
      <c r="U137" s="165"/>
      <c r="V137" s="165"/>
      <c r="W137" s="169">
        <f>W138</f>
        <v>0</v>
      </c>
      <c r="X137" s="165"/>
      <c r="Y137" s="169">
        <f>Y138</f>
        <v>0</v>
      </c>
      <c r="Z137" s="165"/>
      <c r="AA137" s="170">
        <f>AA138</f>
        <v>0</v>
      </c>
      <c r="AR137" s="171" t="s">
        <v>202</v>
      </c>
      <c r="AT137" s="172" t="s">
        <v>78</v>
      </c>
      <c r="AU137" s="172" t="s">
        <v>87</v>
      </c>
      <c r="AY137" s="171" t="s">
        <v>183</v>
      </c>
      <c r="BK137" s="173">
        <f>BK138</f>
        <v>0</v>
      </c>
    </row>
    <row r="138" spans="2:65" s="1" customFormat="1" ht="22.5" customHeight="1">
      <c r="B138" s="36"/>
      <c r="C138" s="175" t="s">
        <v>223</v>
      </c>
      <c r="D138" s="175" t="s">
        <v>184</v>
      </c>
      <c r="E138" s="176" t="s">
        <v>295</v>
      </c>
      <c r="F138" s="250" t="s">
        <v>296</v>
      </c>
      <c r="G138" s="250"/>
      <c r="H138" s="250"/>
      <c r="I138" s="250"/>
      <c r="J138" s="177" t="s">
        <v>283</v>
      </c>
      <c r="K138" s="178">
        <v>1</v>
      </c>
      <c r="L138" s="251">
        <v>0</v>
      </c>
      <c r="M138" s="252"/>
      <c r="N138" s="253">
        <f>ROUND(L138*K138,2)</f>
        <v>0</v>
      </c>
      <c r="O138" s="253"/>
      <c r="P138" s="253"/>
      <c r="Q138" s="253"/>
      <c r="R138" s="38"/>
      <c r="T138" s="179" t="s">
        <v>22</v>
      </c>
      <c r="U138" s="45" t="s">
        <v>44</v>
      </c>
      <c r="V138" s="37"/>
      <c r="W138" s="180">
        <f>V138*K138</f>
        <v>0</v>
      </c>
      <c r="X138" s="180">
        <v>0</v>
      </c>
      <c r="Y138" s="180">
        <f>X138*K138</f>
        <v>0</v>
      </c>
      <c r="Z138" s="180">
        <v>0</v>
      </c>
      <c r="AA138" s="181">
        <f>Z138*K138</f>
        <v>0</v>
      </c>
      <c r="AR138" s="19" t="s">
        <v>284</v>
      </c>
      <c r="AT138" s="19" t="s">
        <v>184</v>
      </c>
      <c r="AU138" s="19" t="s">
        <v>105</v>
      </c>
      <c r="AY138" s="19" t="s">
        <v>183</v>
      </c>
      <c r="BE138" s="119">
        <f>IF(U138="základní",N138,0)</f>
        <v>0</v>
      </c>
      <c r="BF138" s="119">
        <f>IF(U138="snížená",N138,0)</f>
        <v>0</v>
      </c>
      <c r="BG138" s="119">
        <f>IF(U138="zákl. přenesená",N138,0)</f>
        <v>0</v>
      </c>
      <c r="BH138" s="119">
        <f>IF(U138="sníž. přenesená",N138,0)</f>
        <v>0</v>
      </c>
      <c r="BI138" s="119">
        <f>IF(U138="nulová",N138,0)</f>
        <v>0</v>
      </c>
      <c r="BJ138" s="19" t="s">
        <v>87</v>
      </c>
      <c r="BK138" s="119">
        <f>ROUND(L138*K138,2)</f>
        <v>0</v>
      </c>
      <c r="BL138" s="19" t="s">
        <v>284</v>
      </c>
      <c r="BM138" s="19" t="s">
        <v>1322</v>
      </c>
    </row>
    <row r="139" spans="2:63" s="10" customFormat="1" ht="29.9" customHeight="1">
      <c r="B139" s="164"/>
      <c r="C139" s="165"/>
      <c r="D139" s="174" t="s">
        <v>158</v>
      </c>
      <c r="E139" s="174"/>
      <c r="F139" s="174"/>
      <c r="G139" s="174"/>
      <c r="H139" s="174"/>
      <c r="I139" s="174"/>
      <c r="J139" s="174"/>
      <c r="K139" s="174"/>
      <c r="L139" s="174"/>
      <c r="M139" s="174"/>
      <c r="N139" s="260">
        <f>BK139</f>
        <v>0</v>
      </c>
      <c r="O139" s="261"/>
      <c r="P139" s="261"/>
      <c r="Q139" s="261"/>
      <c r="R139" s="167"/>
      <c r="T139" s="168"/>
      <c r="U139" s="165"/>
      <c r="V139" s="165"/>
      <c r="W139" s="169">
        <f>SUM(W140:W141)</f>
        <v>0</v>
      </c>
      <c r="X139" s="165"/>
      <c r="Y139" s="169">
        <f>SUM(Y140:Y141)</f>
        <v>0</v>
      </c>
      <c r="Z139" s="165"/>
      <c r="AA139" s="170">
        <f>SUM(AA140:AA141)</f>
        <v>0</v>
      </c>
      <c r="AR139" s="171" t="s">
        <v>202</v>
      </c>
      <c r="AT139" s="172" t="s">
        <v>78</v>
      </c>
      <c r="AU139" s="172" t="s">
        <v>87</v>
      </c>
      <c r="AY139" s="171" t="s">
        <v>183</v>
      </c>
      <c r="BK139" s="173">
        <f>SUM(BK140:BK141)</f>
        <v>0</v>
      </c>
    </row>
    <row r="140" spans="2:65" s="1" customFormat="1" ht="22.5" customHeight="1">
      <c r="B140" s="36"/>
      <c r="C140" s="175" t="s">
        <v>227</v>
      </c>
      <c r="D140" s="175" t="s">
        <v>184</v>
      </c>
      <c r="E140" s="176" t="s">
        <v>299</v>
      </c>
      <c r="F140" s="250" t="s">
        <v>300</v>
      </c>
      <c r="G140" s="250"/>
      <c r="H140" s="250"/>
      <c r="I140" s="250"/>
      <c r="J140" s="177" t="s">
        <v>301</v>
      </c>
      <c r="K140" s="178">
        <v>10</v>
      </c>
      <c r="L140" s="251">
        <v>0</v>
      </c>
      <c r="M140" s="252"/>
      <c r="N140" s="253">
        <f>ROUND(L140*K140,2)</f>
        <v>0</v>
      </c>
      <c r="O140" s="253"/>
      <c r="P140" s="253"/>
      <c r="Q140" s="253"/>
      <c r="R140" s="38"/>
      <c r="T140" s="179" t="s">
        <v>22</v>
      </c>
      <c r="U140" s="45" t="s">
        <v>44</v>
      </c>
      <c r="V140" s="37"/>
      <c r="W140" s="180">
        <f>V140*K140</f>
        <v>0</v>
      </c>
      <c r="X140" s="180">
        <v>0</v>
      </c>
      <c r="Y140" s="180">
        <f>X140*K140</f>
        <v>0</v>
      </c>
      <c r="Z140" s="180">
        <v>0</v>
      </c>
      <c r="AA140" s="181">
        <f>Z140*K140</f>
        <v>0</v>
      </c>
      <c r="AR140" s="19" t="s">
        <v>284</v>
      </c>
      <c r="AT140" s="19" t="s">
        <v>184</v>
      </c>
      <c r="AU140" s="19" t="s">
        <v>105</v>
      </c>
      <c r="AY140" s="19" t="s">
        <v>183</v>
      </c>
      <c r="BE140" s="119">
        <f>IF(U140="základní",N140,0)</f>
        <v>0</v>
      </c>
      <c r="BF140" s="119">
        <f>IF(U140="snížená",N140,0)</f>
        <v>0</v>
      </c>
      <c r="BG140" s="119">
        <f>IF(U140="zákl. přenesená",N140,0)</f>
        <v>0</v>
      </c>
      <c r="BH140" s="119">
        <f>IF(U140="sníž. přenesená",N140,0)</f>
        <v>0</v>
      </c>
      <c r="BI140" s="119">
        <f>IF(U140="nulová",N140,0)</f>
        <v>0</v>
      </c>
      <c r="BJ140" s="19" t="s">
        <v>87</v>
      </c>
      <c r="BK140" s="119">
        <f>ROUND(L140*K140,2)</f>
        <v>0</v>
      </c>
      <c r="BL140" s="19" t="s">
        <v>284</v>
      </c>
      <c r="BM140" s="19" t="s">
        <v>1323</v>
      </c>
    </row>
    <row r="141" spans="2:65" s="1" customFormat="1" ht="22.5" customHeight="1">
      <c r="B141" s="36"/>
      <c r="C141" s="175" t="s">
        <v>232</v>
      </c>
      <c r="D141" s="175" t="s">
        <v>184</v>
      </c>
      <c r="E141" s="176" t="s">
        <v>304</v>
      </c>
      <c r="F141" s="250" t="s">
        <v>305</v>
      </c>
      <c r="G141" s="250"/>
      <c r="H141" s="250"/>
      <c r="I141" s="250"/>
      <c r="J141" s="177" t="s">
        <v>283</v>
      </c>
      <c r="K141" s="178">
        <v>1</v>
      </c>
      <c r="L141" s="251">
        <v>0</v>
      </c>
      <c r="M141" s="252"/>
      <c r="N141" s="253">
        <f>ROUND(L141*K141,2)</f>
        <v>0</v>
      </c>
      <c r="O141" s="253"/>
      <c r="P141" s="253"/>
      <c r="Q141" s="253"/>
      <c r="R141" s="38"/>
      <c r="T141" s="179" t="s">
        <v>22</v>
      </c>
      <c r="U141" s="45" t="s">
        <v>44</v>
      </c>
      <c r="V141" s="37"/>
      <c r="W141" s="180">
        <f>V141*K141</f>
        <v>0</v>
      </c>
      <c r="X141" s="180">
        <v>0</v>
      </c>
      <c r="Y141" s="180">
        <f>X141*K141</f>
        <v>0</v>
      </c>
      <c r="Z141" s="180">
        <v>0</v>
      </c>
      <c r="AA141" s="181">
        <f>Z141*K141</f>
        <v>0</v>
      </c>
      <c r="AR141" s="19" t="s">
        <v>284</v>
      </c>
      <c r="AT141" s="19" t="s">
        <v>184</v>
      </c>
      <c r="AU141" s="19" t="s">
        <v>105</v>
      </c>
      <c r="AY141" s="19" t="s">
        <v>183</v>
      </c>
      <c r="BE141" s="119">
        <f>IF(U141="základní",N141,0)</f>
        <v>0</v>
      </c>
      <c r="BF141" s="119">
        <f>IF(U141="snížená",N141,0)</f>
        <v>0</v>
      </c>
      <c r="BG141" s="119">
        <f>IF(U141="zákl. přenesená",N141,0)</f>
        <v>0</v>
      </c>
      <c r="BH141" s="119">
        <f>IF(U141="sníž. přenesená",N141,0)</f>
        <v>0</v>
      </c>
      <c r="BI141" s="119">
        <f>IF(U141="nulová",N141,0)</f>
        <v>0</v>
      </c>
      <c r="BJ141" s="19" t="s">
        <v>87</v>
      </c>
      <c r="BK141" s="119">
        <f>ROUND(L141*K141,2)</f>
        <v>0</v>
      </c>
      <c r="BL141" s="19" t="s">
        <v>284</v>
      </c>
      <c r="BM141" s="19" t="s">
        <v>1324</v>
      </c>
    </row>
    <row r="142" spans="2:63" s="1" customFormat="1" ht="49.9" customHeight="1">
      <c r="B142" s="36"/>
      <c r="C142" s="37"/>
      <c r="D142" s="166" t="s">
        <v>307</v>
      </c>
      <c r="E142" s="37"/>
      <c r="F142" s="37"/>
      <c r="G142" s="37"/>
      <c r="H142" s="37"/>
      <c r="I142" s="37"/>
      <c r="J142" s="37"/>
      <c r="K142" s="37"/>
      <c r="L142" s="37"/>
      <c r="M142" s="37"/>
      <c r="N142" s="247">
        <f>BK142</f>
        <v>0</v>
      </c>
      <c r="O142" s="248"/>
      <c r="P142" s="248"/>
      <c r="Q142" s="248"/>
      <c r="R142" s="38"/>
      <c r="T142" s="155"/>
      <c r="U142" s="57"/>
      <c r="V142" s="57"/>
      <c r="W142" s="57"/>
      <c r="X142" s="57"/>
      <c r="Y142" s="57"/>
      <c r="Z142" s="57"/>
      <c r="AA142" s="59"/>
      <c r="AT142" s="19" t="s">
        <v>78</v>
      </c>
      <c r="AU142" s="19" t="s">
        <v>79</v>
      </c>
      <c r="AY142" s="19" t="s">
        <v>308</v>
      </c>
      <c r="BK142" s="119">
        <v>0</v>
      </c>
    </row>
    <row r="143" spans="2:18" s="1" customFormat="1" ht="7" customHeight="1">
      <c r="B143" s="60"/>
      <c r="C143" s="61"/>
      <c r="D143" s="61"/>
      <c r="E143" s="61"/>
      <c r="F143" s="61"/>
      <c r="G143" s="61"/>
      <c r="H143" s="61"/>
      <c r="I143" s="61"/>
      <c r="J143" s="61"/>
      <c r="K143" s="61"/>
      <c r="L143" s="61"/>
      <c r="M143" s="61"/>
      <c r="N143" s="61"/>
      <c r="O143" s="61"/>
      <c r="P143" s="61"/>
      <c r="Q143" s="61"/>
      <c r="R143" s="62"/>
    </row>
  </sheetData>
  <sheetProtection algorithmName="SHA-512" hashValue="fLWtLQb2soXsw2YCnkF3JD8EH0osnst4IchcMJJi4tehQa+oG9Br/3IouuCJs+76vRjcYjwMq/JZXVn0Tp5KEQ==" saltValue="2+SzkyFbgOoJYBX6Y6C98A==" spinCount="100000" sheet="1" objects="1" scenarios="1" formatCells="0" formatColumns="0" formatRows="0" sort="0" autoFilter="0"/>
  <mergeCells count="114">
    <mergeCell ref="C2:Q2"/>
    <mergeCell ref="C4:Q4"/>
    <mergeCell ref="F6:P6"/>
    <mergeCell ref="F7:P7"/>
    <mergeCell ref="O9:P9"/>
    <mergeCell ref="O11:P11"/>
    <mergeCell ref="O12:P12"/>
    <mergeCell ref="O14:P14"/>
    <mergeCell ref="E15:L15"/>
    <mergeCell ref="O15:P15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N89:Q89"/>
    <mergeCell ref="N90:Q90"/>
    <mergeCell ref="N91:Q91"/>
    <mergeCell ref="N92:Q92"/>
    <mergeCell ref="N93:Q93"/>
    <mergeCell ref="N94:Q94"/>
    <mergeCell ref="N95:Q95"/>
    <mergeCell ref="N97:Q97"/>
    <mergeCell ref="D98:H98"/>
    <mergeCell ref="N98:Q98"/>
    <mergeCell ref="D99:H99"/>
    <mergeCell ref="N99:Q99"/>
    <mergeCell ref="D100:H100"/>
    <mergeCell ref="N100:Q100"/>
    <mergeCell ref="D101:H101"/>
    <mergeCell ref="N101:Q101"/>
    <mergeCell ref="D102:H102"/>
    <mergeCell ref="N102:Q102"/>
    <mergeCell ref="N103:Q103"/>
    <mergeCell ref="L105:Q105"/>
    <mergeCell ref="C111:Q111"/>
    <mergeCell ref="F113:P113"/>
    <mergeCell ref="F114:P114"/>
    <mergeCell ref="M116:P116"/>
    <mergeCell ref="M118:Q118"/>
    <mergeCell ref="M119:Q119"/>
    <mergeCell ref="F121:I121"/>
    <mergeCell ref="L121:M121"/>
    <mergeCell ref="N121:Q121"/>
    <mergeCell ref="F131:I131"/>
    <mergeCell ref="L131:M131"/>
    <mergeCell ref="N131:Q131"/>
    <mergeCell ref="F124:I124"/>
    <mergeCell ref="L124:M124"/>
    <mergeCell ref="N124:Q124"/>
    <mergeCell ref="F125:I125"/>
    <mergeCell ref="L125:M125"/>
    <mergeCell ref="N125:Q125"/>
    <mergeCell ref="F128:I128"/>
    <mergeCell ref="L128:M128"/>
    <mergeCell ref="N128:Q128"/>
    <mergeCell ref="N139:Q139"/>
    <mergeCell ref="N142:Q142"/>
    <mergeCell ref="F138:I138"/>
    <mergeCell ref="L138:M138"/>
    <mergeCell ref="N138:Q138"/>
    <mergeCell ref="F140:I140"/>
    <mergeCell ref="L140:M140"/>
    <mergeCell ref="N140:Q140"/>
    <mergeCell ref="F141:I141"/>
    <mergeCell ref="L141:M141"/>
    <mergeCell ref="N141:Q141"/>
    <mergeCell ref="H1:K1"/>
    <mergeCell ref="S2:AC2"/>
    <mergeCell ref="N122:Q122"/>
    <mergeCell ref="N123:Q123"/>
    <mergeCell ref="N126:Q126"/>
    <mergeCell ref="N127:Q127"/>
    <mergeCell ref="N133:Q133"/>
    <mergeCell ref="N134:Q134"/>
    <mergeCell ref="N137:Q137"/>
    <mergeCell ref="F132:I132"/>
    <mergeCell ref="L132:M132"/>
    <mergeCell ref="N132:Q132"/>
    <mergeCell ref="F135:I135"/>
    <mergeCell ref="L135:M135"/>
    <mergeCell ref="N135:Q135"/>
    <mergeCell ref="F136:I136"/>
    <mergeCell ref="L136:M136"/>
    <mergeCell ref="N136:Q136"/>
    <mergeCell ref="F129:I129"/>
    <mergeCell ref="L129:M129"/>
    <mergeCell ref="N129:Q129"/>
    <mergeCell ref="F130:I130"/>
    <mergeCell ref="L130:M130"/>
    <mergeCell ref="N130:Q130"/>
  </mergeCells>
  <hyperlinks>
    <hyperlink ref="F1:G1" location="C2" display="1) Krycí list rozpočtu"/>
    <hyperlink ref="H1:K1" location="C86" display="2) Rekapitulace rozpočtu"/>
    <hyperlink ref="L1" location="C121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 scale="95" r:id="rId2"/>
  <headerFooter>
    <oddFooter>&amp;CStrana &amp;P z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252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75" customHeight="1">
      <c r="A1" s="127"/>
      <c r="B1" s="13"/>
      <c r="C1" s="13"/>
      <c r="D1" s="14" t="s">
        <v>1</v>
      </c>
      <c r="E1" s="13"/>
      <c r="F1" s="15" t="s">
        <v>134</v>
      </c>
      <c r="G1" s="15"/>
      <c r="H1" s="249" t="s">
        <v>135</v>
      </c>
      <c r="I1" s="249"/>
      <c r="J1" s="249"/>
      <c r="K1" s="249"/>
      <c r="L1" s="15" t="s">
        <v>136</v>
      </c>
      <c r="M1" s="13"/>
      <c r="N1" s="13"/>
      <c r="O1" s="14" t="s">
        <v>137</v>
      </c>
      <c r="P1" s="13"/>
      <c r="Q1" s="13"/>
      <c r="R1" s="13"/>
      <c r="S1" s="15" t="s">
        <v>138</v>
      </c>
      <c r="T1" s="15"/>
      <c r="U1" s="127"/>
      <c r="V1" s="127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</row>
    <row r="2" spans="3:46" ht="37" customHeight="1">
      <c r="C2" s="234" t="s">
        <v>7</v>
      </c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5"/>
      <c r="Q2" s="235"/>
      <c r="S2" s="199" t="s">
        <v>8</v>
      </c>
      <c r="T2" s="200"/>
      <c r="U2" s="200"/>
      <c r="V2" s="200"/>
      <c r="W2" s="200"/>
      <c r="X2" s="200"/>
      <c r="Y2" s="200"/>
      <c r="Z2" s="200"/>
      <c r="AA2" s="200"/>
      <c r="AB2" s="200"/>
      <c r="AC2" s="200"/>
      <c r="AT2" s="19" t="s">
        <v>119</v>
      </c>
    </row>
    <row r="3" spans="2:46" ht="7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2"/>
      <c r="AT3" s="19" t="s">
        <v>105</v>
      </c>
    </row>
    <row r="4" spans="2:46" ht="37" customHeight="1">
      <c r="B4" s="23"/>
      <c r="C4" s="223" t="s">
        <v>139</v>
      </c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224"/>
      <c r="O4" s="224"/>
      <c r="P4" s="224"/>
      <c r="Q4" s="224"/>
      <c r="R4" s="24"/>
      <c r="T4" s="25" t="s">
        <v>13</v>
      </c>
      <c r="AT4" s="19" t="s">
        <v>6</v>
      </c>
    </row>
    <row r="5" spans="2:18" ht="7" customHeight="1">
      <c r="B5" s="23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4"/>
    </row>
    <row r="6" spans="2:18" ht="25.4" customHeight="1">
      <c r="B6" s="23"/>
      <c r="C6" s="27"/>
      <c r="D6" s="31" t="s">
        <v>19</v>
      </c>
      <c r="E6" s="27"/>
      <c r="F6" s="271" t="str">
        <f>'Rekapitulace stavby'!K6</f>
        <v>Výměna technologie měnírny Letná - DPS</v>
      </c>
      <c r="G6" s="272"/>
      <c r="H6" s="272"/>
      <c r="I6" s="272"/>
      <c r="J6" s="272"/>
      <c r="K6" s="272"/>
      <c r="L6" s="272"/>
      <c r="M6" s="272"/>
      <c r="N6" s="272"/>
      <c r="O6" s="272"/>
      <c r="P6" s="272"/>
      <c r="Q6" s="27"/>
      <c r="R6" s="24"/>
    </row>
    <row r="7" spans="2:18" ht="25.4" customHeight="1">
      <c r="B7" s="23"/>
      <c r="C7" s="27"/>
      <c r="D7" s="31" t="s">
        <v>140</v>
      </c>
      <c r="E7" s="27"/>
      <c r="F7" s="271" t="s">
        <v>1325</v>
      </c>
      <c r="G7" s="239"/>
      <c r="H7" s="239"/>
      <c r="I7" s="239"/>
      <c r="J7" s="239"/>
      <c r="K7" s="239"/>
      <c r="L7" s="239"/>
      <c r="M7" s="239"/>
      <c r="N7" s="239"/>
      <c r="O7" s="239"/>
      <c r="P7" s="239"/>
      <c r="Q7" s="27"/>
      <c r="R7" s="24"/>
    </row>
    <row r="8" spans="2:18" s="1" customFormat="1" ht="32.9" customHeight="1">
      <c r="B8" s="36"/>
      <c r="C8" s="37"/>
      <c r="D8" s="30" t="s">
        <v>990</v>
      </c>
      <c r="E8" s="37"/>
      <c r="F8" s="240" t="s">
        <v>1326</v>
      </c>
      <c r="G8" s="270"/>
      <c r="H8" s="270"/>
      <c r="I8" s="270"/>
      <c r="J8" s="270"/>
      <c r="K8" s="270"/>
      <c r="L8" s="270"/>
      <c r="M8" s="270"/>
      <c r="N8" s="270"/>
      <c r="O8" s="270"/>
      <c r="P8" s="270"/>
      <c r="Q8" s="37"/>
      <c r="R8" s="38"/>
    </row>
    <row r="9" spans="2:18" s="1" customFormat="1" ht="14.5" customHeight="1">
      <c r="B9" s="36"/>
      <c r="C9" s="37"/>
      <c r="D9" s="31" t="s">
        <v>21</v>
      </c>
      <c r="E9" s="37"/>
      <c r="F9" s="29" t="s">
        <v>22</v>
      </c>
      <c r="G9" s="37"/>
      <c r="H9" s="37"/>
      <c r="I9" s="37"/>
      <c r="J9" s="37"/>
      <c r="K9" s="37"/>
      <c r="L9" s="37"/>
      <c r="M9" s="31" t="s">
        <v>23</v>
      </c>
      <c r="N9" s="37"/>
      <c r="O9" s="29" t="s">
        <v>22</v>
      </c>
      <c r="P9" s="37"/>
      <c r="Q9" s="37"/>
      <c r="R9" s="38"/>
    </row>
    <row r="10" spans="2:18" s="1" customFormat="1" ht="14.5" customHeight="1">
      <c r="B10" s="36"/>
      <c r="C10" s="37"/>
      <c r="D10" s="31" t="s">
        <v>24</v>
      </c>
      <c r="E10" s="37"/>
      <c r="F10" s="29" t="s">
        <v>25</v>
      </c>
      <c r="G10" s="37"/>
      <c r="H10" s="37"/>
      <c r="I10" s="37"/>
      <c r="J10" s="37"/>
      <c r="K10" s="37"/>
      <c r="L10" s="37"/>
      <c r="M10" s="31" t="s">
        <v>26</v>
      </c>
      <c r="N10" s="37"/>
      <c r="O10" s="282" t="str">
        <f>'Rekapitulace stavby'!AN8</f>
        <v>18. 7. 2017</v>
      </c>
      <c r="P10" s="266"/>
      <c r="Q10" s="37"/>
      <c r="R10" s="38"/>
    </row>
    <row r="11" spans="2:18" s="1" customFormat="1" ht="10.9" customHeight="1">
      <c r="B11" s="36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8"/>
    </row>
    <row r="12" spans="2:18" s="1" customFormat="1" ht="14.5" customHeight="1">
      <c r="B12" s="36"/>
      <c r="C12" s="37"/>
      <c r="D12" s="31" t="s">
        <v>28</v>
      </c>
      <c r="E12" s="37"/>
      <c r="F12" s="37"/>
      <c r="G12" s="37"/>
      <c r="H12" s="37"/>
      <c r="I12" s="37"/>
      <c r="J12" s="37"/>
      <c r="K12" s="37"/>
      <c r="L12" s="37"/>
      <c r="M12" s="31" t="s">
        <v>29</v>
      </c>
      <c r="N12" s="37"/>
      <c r="O12" s="238" t="s">
        <v>22</v>
      </c>
      <c r="P12" s="238"/>
      <c r="Q12" s="37"/>
      <c r="R12" s="38"/>
    </row>
    <row r="13" spans="2:18" s="1" customFormat="1" ht="18" customHeight="1">
      <c r="B13" s="36"/>
      <c r="C13" s="37"/>
      <c r="D13" s="37"/>
      <c r="E13" s="29" t="s">
        <v>30</v>
      </c>
      <c r="F13" s="37"/>
      <c r="G13" s="37"/>
      <c r="H13" s="37"/>
      <c r="I13" s="37"/>
      <c r="J13" s="37"/>
      <c r="K13" s="37"/>
      <c r="L13" s="37"/>
      <c r="M13" s="31" t="s">
        <v>31</v>
      </c>
      <c r="N13" s="37"/>
      <c r="O13" s="238" t="s">
        <v>22</v>
      </c>
      <c r="P13" s="238"/>
      <c r="Q13" s="37"/>
      <c r="R13" s="38"/>
    </row>
    <row r="14" spans="2:18" s="1" customFormat="1" ht="7" customHeight="1">
      <c r="B14" s="36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8"/>
    </row>
    <row r="15" spans="2:18" s="1" customFormat="1" ht="14.5" customHeight="1">
      <c r="B15" s="36"/>
      <c r="C15" s="37"/>
      <c r="D15" s="31" t="s">
        <v>32</v>
      </c>
      <c r="E15" s="37"/>
      <c r="F15" s="37"/>
      <c r="G15" s="37"/>
      <c r="H15" s="37"/>
      <c r="I15" s="37"/>
      <c r="J15" s="37"/>
      <c r="K15" s="37"/>
      <c r="L15" s="37"/>
      <c r="M15" s="31" t="s">
        <v>29</v>
      </c>
      <c r="N15" s="37"/>
      <c r="O15" s="283" t="str">
        <f>IF('Rekapitulace stavby'!AN13="","",'Rekapitulace stavby'!AN13)</f>
        <v>Vyplň údaj</v>
      </c>
      <c r="P15" s="238"/>
      <c r="Q15" s="37"/>
      <c r="R15" s="38"/>
    </row>
    <row r="16" spans="2:18" s="1" customFormat="1" ht="18" customHeight="1">
      <c r="B16" s="36"/>
      <c r="C16" s="37"/>
      <c r="D16" s="37"/>
      <c r="E16" s="283" t="str">
        <f>IF('Rekapitulace stavby'!E14="","",'Rekapitulace stavby'!E14)</f>
        <v>Vyplň údaj</v>
      </c>
      <c r="F16" s="284"/>
      <c r="G16" s="284"/>
      <c r="H16" s="284"/>
      <c r="I16" s="284"/>
      <c r="J16" s="284"/>
      <c r="K16" s="284"/>
      <c r="L16" s="284"/>
      <c r="M16" s="31" t="s">
        <v>31</v>
      </c>
      <c r="N16" s="37"/>
      <c r="O16" s="283" t="str">
        <f>IF('Rekapitulace stavby'!AN14="","",'Rekapitulace stavby'!AN14)</f>
        <v>Vyplň údaj</v>
      </c>
      <c r="P16" s="238"/>
      <c r="Q16" s="37"/>
      <c r="R16" s="38"/>
    </row>
    <row r="17" spans="2:18" s="1" customFormat="1" ht="7" customHeight="1">
      <c r="B17" s="36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8"/>
    </row>
    <row r="18" spans="2:18" s="1" customFormat="1" ht="14.5" customHeight="1">
      <c r="B18" s="36"/>
      <c r="C18" s="37"/>
      <c r="D18" s="31" t="s">
        <v>34</v>
      </c>
      <c r="E18" s="37"/>
      <c r="F18" s="37"/>
      <c r="G18" s="37"/>
      <c r="H18" s="37"/>
      <c r="I18" s="37"/>
      <c r="J18" s="37"/>
      <c r="K18" s="37"/>
      <c r="L18" s="37"/>
      <c r="M18" s="31" t="s">
        <v>29</v>
      </c>
      <c r="N18" s="37"/>
      <c r="O18" s="238" t="str">
        <f>IF('Rekapitulace stavby'!AN16="","",'Rekapitulace stavby'!AN16)</f>
        <v/>
      </c>
      <c r="P18" s="238"/>
      <c r="Q18" s="37"/>
      <c r="R18" s="38"/>
    </row>
    <row r="19" spans="2:18" s="1" customFormat="1" ht="18" customHeight="1">
      <c r="B19" s="36"/>
      <c r="C19" s="37"/>
      <c r="D19" s="37"/>
      <c r="E19" s="29" t="str">
        <f>IF('Rekapitulace stavby'!E17="","",'Rekapitulace stavby'!E17)</f>
        <v xml:space="preserve"> </v>
      </c>
      <c r="F19" s="37"/>
      <c r="G19" s="37"/>
      <c r="H19" s="37"/>
      <c r="I19" s="37"/>
      <c r="J19" s="37"/>
      <c r="K19" s="37"/>
      <c r="L19" s="37"/>
      <c r="M19" s="31" t="s">
        <v>31</v>
      </c>
      <c r="N19" s="37"/>
      <c r="O19" s="238" t="str">
        <f>IF('Rekapitulace stavby'!AN17="","",'Rekapitulace stavby'!AN17)</f>
        <v/>
      </c>
      <c r="P19" s="238"/>
      <c r="Q19" s="37"/>
      <c r="R19" s="38"/>
    </row>
    <row r="20" spans="2:18" s="1" customFormat="1" ht="7" customHeight="1">
      <c r="B20" s="36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8"/>
    </row>
    <row r="21" spans="2:18" s="1" customFormat="1" ht="14.5" customHeight="1">
      <c r="B21" s="36"/>
      <c r="C21" s="37"/>
      <c r="D21" s="31" t="s">
        <v>37</v>
      </c>
      <c r="E21" s="37"/>
      <c r="F21" s="37"/>
      <c r="G21" s="37"/>
      <c r="H21" s="37"/>
      <c r="I21" s="37"/>
      <c r="J21" s="37"/>
      <c r="K21" s="37"/>
      <c r="L21" s="37"/>
      <c r="M21" s="31" t="s">
        <v>29</v>
      </c>
      <c r="N21" s="37"/>
      <c r="O21" s="238" t="s">
        <v>22</v>
      </c>
      <c r="P21" s="238"/>
      <c r="Q21" s="37"/>
      <c r="R21" s="38"/>
    </row>
    <row r="22" spans="2:18" s="1" customFormat="1" ht="18" customHeight="1">
      <c r="B22" s="36"/>
      <c r="C22" s="37"/>
      <c r="D22" s="37"/>
      <c r="E22" s="29" t="s">
        <v>38</v>
      </c>
      <c r="F22" s="37"/>
      <c r="G22" s="37"/>
      <c r="H22" s="37"/>
      <c r="I22" s="37"/>
      <c r="J22" s="37"/>
      <c r="K22" s="37"/>
      <c r="L22" s="37"/>
      <c r="M22" s="31" t="s">
        <v>31</v>
      </c>
      <c r="N22" s="37"/>
      <c r="O22" s="238" t="s">
        <v>22</v>
      </c>
      <c r="P22" s="238"/>
      <c r="Q22" s="37"/>
      <c r="R22" s="38"/>
    </row>
    <row r="23" spans="2:18" s="1" customFormat="1" ht="7" customHeight="1">
      <c r="B23" s="36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8"/>
    </row>
    <row r="24" spans="2:18" s="1" customFormat="1" ht="14.5" customHeight="1">
      <c r="B24" s="36"/>
      <c r="C24" s="37"/>
      <c r="D24" s="31" t="s">
        <v>39</v>
      </c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8"/>
    </row>
    <row r="25" spans="2:18" s="1" customFormat="1" ht="22.5" customHeight="1">
      <c r="B25" s="36"/>
      <c r="C25" s="37"/>
      <c r="D25" s="37"/>
      <c r="E25" s="243" t="s">
        <v>22</v>
      </c>
      <c r="F25" s="243"/>
      <c r="G25" s="243"/>
      <c r="H25" s="243"/>
      <c r="I25" s="243"/>
      <c r="J25" s="243"/>
      <c r="K25" s="243"/>
      <c r="L25" s="243"/>
      <c r="M25" s="37"/>
      <c r="N25" s="37"/>
      <c r="O25" s="37"/>
      <c r="P25" s="37"/>
      <c r="Q25" s="37"/>
      <c r="R25" s="38"/>
    </row>
    <row r="26" spans="2:18" s="1" customFormat="1" ht="7" customHeight="1">
      <c r="B26" s="36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8"/>
    </row>
    <row r="27" spans="2:18" s="1" customFormat="1" ht="7" customHeight="1">
      <c r="B27" s="36"/>
      <c r="C27" s="37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37"/>
      <c r="R27" s="38"/>
    </row>
    <row r="28" spans="2:18" s="1" customFormat="1" ht="14.5" customHeight="1">
      <c r="B28" s="36"/>
      <c r="C28" s="37"/>
      <c r="D28" s="128" t="s">
        <v>142</v>
      </c>
      <c r="E28" s="37"/>
      <c r="F28" s="37"/>
      <c r="G28" s="37"/>
      <c r="H28" s="37"/>
      <c r="I28" s="37"/>
      <c r="J28" s="37"/>
      <c r="K28" s="37"/>
      <c r="L28" s="37"/>
      <c r="M28" s="244">
        <f>N89</f>
        <v>0</v>
      </c>
      <c r="N28" s="244"/>
      <c r="O28" s="244"/>
      <c r="P28" s="244"/>
      <c r="Q28" s="37"/>
      <c r="R28" s="38"/>
    </row>
    <row r="29" spans="2:18" s="1" customFormat="1" ht="14.5" customHeight="1">
      <c r="B29" s="36"/>
      <c r="C29" s="37"/>
      <c r="D29" s="35" t="s">
        <v>128</v>
      </c>
      <c r="E29" s="37"/>
      <c r="F29" s="37"/>
      <c r="G29" s="37"/>
      <c r="H29" s="37"/>
      <c r="I29" s="37"/>
      <c r="J29" s="37"/>
      <c r="K29" s="37"/>
      <c r="L29" s="37"/>
      <c r="M29" s="244">
        <f>N116</f>
        <v>0</v>
      </c>
      <c r="N29" s="244"/>
      <c r="O29" s="244"/>
      <c r="P29" s="244"/>
      <c r="Q29" s="37"/>
      <c r="R29" s="38"/>
    </row>
    <row r="30" spans="2:18" s="1" customFormat="1" ht="7" customHeight="1">
      <c r="B30" s="36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8"/>
    </row>
    <row r="31" spans="2:18" s="1" customFormat="1" ht="25.4" customHeight="1">
      <c r="B31" s="36"/>
      <c r="C31" s="37"/>
      <c r="D31" s="129" t="s">
        <v>42</v>
      </c>
      <c r="E31" s="37"/>
      <c r="F31" s="37"/>
      <c r="G31" s="37"/>
      <c r="H31" s="37"/>
      <c r="I31" s="37"/>
      <c r="J31" s="37"/>
      <c r="K31" s="37"/>
      <c r="L31" s="37"/>
      <c r="M31" s="281">
        <f>ROUND(M28+M29,2)</f>
        <v>0</v>
      </c>
      <c r="N31" s="270"/>
      <c r="O31" s="270"/>
      <c r="P31" s="270"/>
      <c r="Q31" s="37"/>
      <c r="R31" s="38"/>
    </row>
    <row r="32" spans="2:18" s="1" customFormat="1" ht="7" customHeight="1">
      <c r="B32" s="36"/>
      <c r="C32" s="37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37"/>
      <c r="R32" s="38"/>
    </row>
    <row r="33" spans="2:18" s="1" customFormat="1" ht="14.5" customHeight="1">
      <c r="B33" s="36"/>
      <c r="C33" s="37"/>
      <c r="D33" s="43" t="s">
        <v>43</v>
      </c>
      <c r="E33" s="43" t="s">
        <v>44</v>
      </c>
      <c r="F33" s="44">
        <v>0.21</v>
      </c>
      <c r="G33" s="130" t="s">
        <v>45</v>
      </c>
      <c r="H33" s="278">
        <f>(SUM(BE116:BE123)+SUM(BE142:BE250))</f>
        <v>0</v>
      </c>
      <c r="I33" s="270"/>
      <c r="J33" s="270"/>
      <c r="K33" s="37"/>
      <c r="L33" s="37"/>
      <c r="M33" s="278">
        <f>ROUND((SUM(BE116:BE123)+SUM(BE142:BE250)),2)*F33</f>
        <v>0</v>
      </c>
      <c r="N33" s="270"/>
      <c r="O33" s="270"/>
      <c r="P33" s="270"/>
      <c r="Q33" s="37"/>
      <c r="R33" s="38"/>
    </row>
    <row r="34" spans="2:18" s="1" customFormat="1" ht="14.5" customHeight="1">
      <c r="B34" s="36"/>
      <c r="C34" s="37"/>
      <c r="D34" s="37"/>
      <c r="E34" s="43" t="s">
        <v>46</v>
      </c>
      <c r="F34" s="44">
        <v>0.15</v>
      </c>
      <c r="G34" s="130" t="s">
        <v>45</v>
      </c>
      <c r="H34" s="278">
        <f>(SUM(BF116:BF123)+SUM(BF142:BF250))</f>
        <v>0</v>
      </c>
      <c r="I34" s="270"/>
      <c r="J34" s="270"/>
      <c r="K34" s="37"/>
      <c r="L34" s="37"/>
      <c r="M34" s="278">
        <f>ROUND((SUM(BF116:BF123)+SUM(BF142:BF250)),2)*F34</f>
        <v>0</v>
      </c>
      <c r="N34" s="270"/>
      <c r="O34" s="270"/>
      <c r="P34" s="270"/>
      <c r="Q34" s="37"/>
      <c r="R34" s="38"/>
    </row>
    <row r="35" spans="2:18" s="1" customFormat="1" ht="14.5" customHeight="1" hidden="1">
      <c r="B35" s="36"/>
      <c r="C35" s="37"/>
      <c r="D35" s="37"/>
      <c r="E35" s="43" t="s">
        <v>47</v>
      </c>
      <c r="F35" s="44">
        <v>0.21</v>
      </c>
      <c r="G35" s="130" t="s">
        <v>45</v>
      </c>
      <c r="H35" s="278">
        <f>(SUM(BG116:BG123)+SUM(BG142:BG250))</f>
        <v>0</v>
      </c>
      <c r="I35" s="270"/>
      <c r="J35" s="270"/>
      <c r="K35" s="37"/>
      <c r="L35" s="37"/>
      <c r="M35" s="278">
        <v>0</v>
      </c>
      <c r="N35" s="270"/>
      <c r="O35" s="270"/>
      <c r="P35" s="270"/>
      <c r="Q35" s="37"/>
      <c r="R35" s="38"/>
    </row>
    <row r="36" spans="2:18" s="1" customFormat="1" ht="14.5" customHeight="1" hidden="1">
      <c r="B36" s="36"/>
      <c r="C36" s="37"/>
      <c r="D36" s="37"/>
      <c r="E36" s="43" t="s">
        <v>48</v>
      </c>
      <c r="F36" s="44">
        <v>0.15</v>
      </c>
      <c r="G36" s="130" t="s">
        <v>45</v>
      </c>
      <c r="H36" s="278">
        <f>(SUM(BH116:BH123)+SUM(BH142:BH250))</f>
        <v>0</v>
      </c>
      <c r="I36" s="270"/>
      <c r="J36" s="270"/>
      <c r="K36" s="37"/>
      <c r="L36" s="37"/>
      <c r="M36" s="278">
        <v>0</v>
      </c>
      <c r="N36" s="270"/>
      <c r="O36" s="270"/>
      <c r="P36" s="270"/>
      <c r="Q36" s="37"/>
      <c r="R36" s="38"/>
    </row>
    <row r="37" spans="2:18" s="1" customFormat="1" ht="14.5" customHeight="1" hidden="1">
      <c r="B37" s="36"/>
      <c r="C37" s="37"/>
      <c r="D37" s="37"/>
      <c r="E37" s="43" t="s">
        <v>49</v>
      </c>
      <c r="F37" s="44">
        <v>0</v>
      </c>
      <c r="G37" s="130" t="s">
        <v>45</v>
      </c>
      <c r="H37" s="278">
        <f>(SUM(BI116:BI123)+SUM(BI142:BI250))</f>
        <v>0</v>
      </c>
      <c r="I37" s="270"/>
      <c r="J37" s="270"/>
      <c r="K37" s="37"/>
      <c r="L37" s="37"/>
      <c r="M37" s="278">
        <v>0</v>
      </c>
      <c r="N37" s="270"/>
      <c r="O37" s="270"/>
      <c r="P37" s="270"/>
      <c r="Q37" s="37"/>
      <c r="R37" s="38"/>
    </row>
    <row r="38" spans="2:18" s="1" customFormat="1" ht="7" customHeight="1">
      <c r="B38" s="36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8"/>
    </row>
    <row r="39" spans="2:18" s="1" customFormat="1" ht="25.4" customHeight="1">
      <c r="B39" s="36"/>
      <c r="C39" s="126"/>
      <c r="D39" s="131" t="s">
        <v>50</v>
      </c>
      <c r="E39" s="80"/>
      <c r="F39" s="80"/>
      <c r="G39" s="132" t="s">
        <v>51</v>
      </c>
      <c r="H39" s="133" t="s">
        <v>52</v>
      </c>
      <c r="I39" s="80"/>
      <c r="J39" s="80"/>
      <c r="K39" s="80"/>
      <c r="L39" s="279">
        <f>SUM(M31:M37)</f>
        <v>0</v>
      </c>
      <c r="M39" s="279"/>
      <c r="N39" s="279"/>
      <c r="O39" s="279"/>
      <c r="P39" s="280"/>
      <c r="Q39" s="126"/>
      <c r="R39" s="38"/>
    </row>
    <row r="40" spans="2:18" s="1" customFormat="1" ht="14.5" customHeight="1">
      <c r="B40" s="36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8"/>
    </row>
    <row r="41" spans="2:18" s="1" customFormat="1" ht="14.5" customHeight="1">
      <c r="B41" s="36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8"/>
    </row>
    <row r="42" spans="2:18" ht="13.5">
      <c r="B42" s="23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4"/>
    </row>
    <row r="43" spans="2:18" ht="13.5">
      <c r="B43" s="23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4"/>
    </row>
    <row r="44" spans="2:18" ht="13.5">
      <c r="B44" s="23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4"/>
    </row>
    <row r="45" spans="2:18" ht="13.5">
      <c r="B45" s="23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4"/>
    </row>
    <row r="46" spans="2:18" ht="13.5">
      <c r="B46" s="23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4"/>
    </row>
    <row r="47" spans="2:18" ht="13.5">
      <c r="B47" s="23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4"/>
    </row>
    <row r="48" spans="2:18" ht="13.5">
      <c r="B48" s="23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4"/>
    </row>
    <row r="49" spans="2:18" ht="13.5">
      <c r="B49" s="23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4"/>
    </row>
    <row r="50" spans="2:18" s="1" customFormat="1" ht="13.5">
      <c r="B50" s="36"/>
      <c r="C50" s="37"/>
      <c r="D50" s="51" t="s">
        <v>53</v>
      </c>
      <c r="E50" s="52"/>
      <c r="F50" s="52"/>
      <c r="G50" s="52"/>
      <c r="H50" s="53"/>
      <c r="I50" s="37"/>
      <c r="J50" s="51" t="s">
        <v>54</v>
      </c>
      <c r="K50" s="52"/>
      <c r="L50" s="52"/>
      <c r="M50" s="52"/>
      <c r="N50" s="52"/>
      <c r="O50" s="52"/>
      <c r="P50" s="53"/>
      <c r="Q50" s="37"/>
      <c r="R50" s="38"/>
    </row>
    <row r="51" spans="2:18" ht="13.5">
      <c r="B51" s="23"/>
      <c r="C51" s="27"/>
      <c r="D51" s="54"/>
      <c r="E51" s="27"/>
      <c r="F51" s="27"/>
      <c r="G51" s="27"/>
      <c r="H51" s="55"/>
      <c r="I51" s="27"/>
      <c r="J51" s="54"/>
      <c r="K51" s="27"/>
      <c r="L51" s="27"/>
      <c r="M51" s="27"/>
      <c r="N51" s="27"/>
      <c r="O51" s="27"/>
      <c r="P51" s="55"/>
      <c r="Q51" s="27"/>
      <c r="R51" s="24"/>
    </row>
    <row r="52" spans="2:18" ht="13.5">
      <c r="B52" s="23"/>
      <c r="C52" s="27"/>
      <c r="D52" s="54"/>
      <c r="E52" s="27"/>
      <c r="F52" s="27"/>
      <c r="G52" s="27"/>
      <c r="H52" s="55"/>
      <c r="I52" s="27"/>
      <c r="J52" s="54"/>
      <c r="K52" s="27"/>
      <c r="L52" s="27"/>
      <c r="M52" s="27"/>
      <c r="N52" s="27"/>
      <c r="O52" s="27"/>
      <c r="P52" s="55"/>
      <c r="Q52" s="27"/>
      <c r="R52" s="24"/>
    </row>
    <row r="53" spans="2:18" ht="13.5">
      <c r="B53" s="23"/>
      <c r="C53" s="27"/>
      <c r="D53" s="54"/>
      <c r="E53" s="27"/>
      <c r="F53" s="27"/>
      <c r="G53" s="27"/>
      <c r="H53" s="55"/>
      <c r="I53" s="27"/>
      <c r="J53" s="54"/>
      <c r="K53" s="27"/>
      <c r="L53" s="27"/>
      <c r="M53" s="27"/>
      <c r="N53" s="27"/>
      <c r="O53" s="27"/>
      <c r="P53" s="55"/>
      <c r="Q53" s="27"/>
      <c r="R53" s="24"/>
    </row>
    <row r="54" spans="2:18" ht="13.5">
      <c r="B54" s="23"/>
      <c r="C54" s="27"/>
      <c r="D54" s="54"/>
      <c r="E54" s="27"/>
      <c r="F54" s="27"/>
      <c r="G54" s="27"/>
      <c r="H54" s="55"/>
      <c r="I54" s="27"/>
      <c r="J54" s="54"/>
      <c r="K54" s="27"/>
      <c r="L54" s="27"/>
      <c r="M54" s="27"/>
      <c r="N54" s="27"/>
      <c r="O54" s="27"/>
      <c r="P54" s="55"/>
      <c r="Q54" s="27"/>
      <c r="R54" s="24"/>
    </row>
    <row r="55" spans="2:18" ht="13.5">
      <c r="B55" s="23"/>
      <c r="C55" s="27"/>
      <c r="D55" s="54"/>
      <c r="E55" s="27"/>
      <c r="F55" s="27"/>
      <c r="G55" s="27"/>
      <c r="H55" s="55"/>
      <c r="I55" s="27"/>
      <c r="J55" s="54"/>
      <c r="K55" s="27"/>
      <c r="L55" s="27"/>
      <c r="M55" s="27"/>
      <c r="N55" s="27"/>
      <c r="O55" s="27"/>
      <c r="P55" s="55"/>
      <c r="Q55" s="27"/>
      <c r="R55" s="24"/>
    </row>
    <row r="56" spans="2:18" ht="13.5">
      <c r="B56" s="23"/>
      <c r="C56" s="27"/>
      <c r="D56" s="54"/>
      <c r="E56" s="27"/>
      <c r="F56" s="27"/>
      <c r="G56" s="27"/>
      <c r="H56" s="55"/>
      <c r="I56" s="27"/>
      <c r="J56" s="54"/>
      <c r="K56" s="27"/>
      <c r="L56" s="27"/>
      <c r="M56" s="27"/>
      <c r="N56" s="27"/>
      <c r="O56" s="27"/>
      <c r="P56" s="55"/>
      <c r="Q56" s="27"/>
      <c r="R56" s="24"/>
    </row>
    <row r="57" spans="2:18" ht="13.5">
      <c r="B57" s="23"/>
      <c r="C57" s="27"/>
      <c r="D57" s="54"/>
      <c r="E57" s="27"/>
      <c r="F57" s="27"/>
      <c r="G57" s="27"/>
      <c r="H57" s="55"/>
      <c r="I57" s="27"/>
      <c r="J57" s="54"/>
      <c r="K57" s="27"/>
      <c r="L57" s="27"/>
      <c r="M57" s="27"/>
      <c r="N57" s="27"/>
      <c r="O57" s="27"/>
      <c r="P57" s="55"/>
      <c r="Q57" s="27"/>
      <c r="R57" s="24"/>
    </row>
    <row r="58" spans="2:18" ht="13.5">
      <c r="B58" s="23"/>
      <c r="C58" s="27"/>
      <c r="D58" s="54"/>
      <c r="E58" s="27"/>
      <c r="F58" s="27"/>
      <c r="G58" s="27"/>
      <c r="H58" s="55"/>
      <c r="I58" s="27"/>
      <c r="J58" s="54"/>
      <c r="K58" s="27"/>
      <c r="L58" s="27"/>
      <c r="M58" s="27"/>
      <c r="N58" s="27"/>
      <c r="O58" s="27"/>
      <c r="P58" s="55"/>
      <c r="Q58" s="27"/>
      <c r="R58" s="24"/>
    </row>
    <row r="59" spans="2:18" s="1" customFormat="1" ht="13.5">
      <c r="B59" s="36"/>
      <c r="C59" s="37"/>
      <c r="D59" s="56" t="s">
        <v>55</v>
      </c>
      <c r="E59" s="57"/>
      <c r="F59" s="57"/>
      <c r="G59" s="58" t="s">
        <v>56</v>
      </c>
      <c r="H59" s="59"/>
      <c r="I59" s="37"/>
      <c r="J59" s="56" t="s">
        <v>55</v>
      </c>
      <c r="K59" s="57"/>
      <c r="L59" s="57"/>
      <c r="M59" s="57"/>
      <c r="N59" s="58" t="s">
        <v>56</v>
      </c>
      <c r="O59" s="57"/>
      <c r="P59" s="59"/>
      <c r="Q59" s="37"/>
      <c r="R59" s="38"/>
    </row>
    <row r="60" spans="2:18" ht="13.5">
      <c r="B60" s="23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4"/>
    </row>
    <row r="61" spans="2:18" s="1" customFormat="1" ht="13.5">
      <c r="B61" s="36"/>
      <c r="C61" s="37"/>
      <c r="D61" s="51" t="s">
        <v>57</v>
      </c>
      <c r="E61" s="52"/>
      <c r="F61" s="52"/>
      <c r="G61" s="52"/>
      <c r="H61" s="53"/>
      <c r="I61" s="37"/>
      <c r="J61" s="51" t="s">
        <v>58</v>
      </c>
      <c r="K61" s="52"/>
      <c r="L61" s="52"/>
      <c r="M61" s="52"/>
      <c r="N61" s="52"/>
      <c r="O61" s="52"/>
      <c r="P61" s="53"/>
      <c r="Q61" s="37"/>
      <c r="R61" s="38"/>
    </row>
    <row r="62" spans="2:18" ht="13.5">
      <c r="B62" s="23"/>
      <c r="C62" s="27"/>
      <c r="D62" s="54"/>
      <c r="E62" s="27"/>
      <c r="F62" s="27"/>
      <c r="G62" s="27"/>
      <c r="H62" s="55"/>
      <c r="I62" s="27"/>
      <c r="J62" s="54"/>
      <c r="K62" s="27"/>
      <c r="L62" s="27"/>
      <c r="M62" s="27"/>
      <c r="N62" s="27"/>
      <c r="O62" s="27"/>
      <c r="P62" s="55"/>
      <c r="Q62" s="27"/>
      <c r="R62" s="24"/>
    </row>
    <row r="63" spans="2:18" ht="13.5">
      <c r="B63" s="23"/>
      <c r="C63" s="27"/>
      <c r="D63" s="54"/>
      <c r="E63" s="27"/>
      <c r="F63" s="27"/>
      <c r="G63" s="27"/>
      <c r="H63" s="55"/>
      <c r="I63" s="27"/>
      <c r="J63" s="54"/>
      <c r="K63" s="27"/>
      <c r="L63" s="27"/>
      <c r="M63" s="27"/>
      <c r="N63" s="27"/>
      <c r="O63" s="27"/>
      <c r="P63" s="55"/>
      <c r="Q63" s="27"/>
      <c r="R63" s="24"/>
    </row>
    <row r="64" spans="2:18" ht="13.5">
      <c r="B64" s="23"/>
      <c r="C64" s="27"/>
      <c r="D64" s="54"/>
      <c r="E64" s="27"/>
      <c r="F64" s="27"/>
      <c r="G64" s="27"/>
      <c r="H64" s="55"/>
      <c r="I64" s="27"/>
      <c r="J64" s="54"/>
      <c r="K64" s="27"/>
      <c r="L64" s="27"/>
      <c r="M64" s="27"/>
      <c r="N64" s="27"/>
      <c r="O64" s="27"/>
      <c r="P64" s="55"/>
      <c r="Q64" s="27"/>
      <c r="R64" s="24"/>
    </row>
    <row r="65" spans="2:18" ht="13.5">
      <c r="B65" s="23"/>
      <c r="C65" s="27"/>
      <c r="D65" s="54"/>
      <c r="E65" s="27"/>
      <c r="F65" s="27"/>
      <c r="G65" s="27"/>
      <c r="H65" s="55"/>
      <c r="I65" s="27"/>
      <c r="J65" s="54"/>
      <c r="K65" s="27"/>
      <c r="L65" s="27"/>
      <c r="M65" s="27"/>
      <c r="N65" s="27"/>
      <c r="O65" s="27"/>
      <c r="P65" s="55"/>
      <c r="Q65" s="27"/>
      <c r="R65" s="24"/>
    </row>
    <row r="66" spans="2:18" ht="13.5">
      <c r="B66" s="23"/>
      <c r="C66" s="27"/>
      <c r="D66" s="54"/>
      <c r="E66" s="27"/>
      <c r="F66" s="27"/>
      <c r="G66" s="27"/>
      <c r="H66" s="55"/>
      <c r="I66" s="27"/>
      <c r="J66" s="54"/>
      <c r="K66" s="27"/>
      <c r="L66" s="27"/>
      <c r="M66" s="27"/>
      <c r="N66" s="27"/>
      <c r="O66" s="27"/>
      <c r="P66" s="55"/>
      <c r="Q66" s="27"/>
      <c r="R66" s="24"/>
    </row>
    <row r="67" spans="2:18" ht="13.5">
      <c r="B67" s="23"/>
      <c r="C67" s="27"/>
      <c r="D67" s="54"/>
      <c r="E67" s="27"/>
      <c r="F67" s="27"/>
      <c r="G67" s="27"/>
      <c r="H67" s="55"/>
      <c r="I67" s="27"/>
      <c r="J67" s="54"/>
      <c r="K67" s="27"/>
      <c r="L67" s="27"/>
      <c r="M67" s="27"/>
      <c r="N67" s="27"/>
      <c r="O67" s="27"/>
      <c r="P67" s="55"/>
      <c r="Q67" s="27"/>
      <c r="R67" s="24"/>
    </row>
    <row r="68" spans="2:18" ht="13.5">
      <c r="B68" s="23"/>
      <c r="C68" s="27"/>
      <c r="D68" s="54"/>
      <c r="E68" s="27"/>
      <c r="F68" s="27"/>
      <c r="G68" s="27"/>
      <c r="H68" s="55"/>
      <c r="I68" s="27"/>
      <c r="J68" s="54"/>
      <c r="K68" s="27"/>
      <c r="L68" s="27"/>
      <c r="M68" s="27"/>
      <c r="N68" s="27"/>
      <c r="O68" s="27"/>
      <c r="P68" s="55"/>
      <c r="Q68" s="27"/>
      <c r="R68" s="24"/>
    </row>
    <row r="69" spans="2:18" ht="13.5">
      <c r="B69" s="23"/>
      <c r="C69" s="27"/>
      <c r="D69" s="54"/>
      <c r="E69" s="27"/>
      <c r="F69" s="27"/>
      <c r="G69" s="27"/>
      <c r="H69" s="55"/>
      <c r="I69" s="27"/>
      <c r="J69" s="54"/>
      <c r="K69" s="27"/>
      <c r="L69" s="27"/>
      <c r="M69" s="27"/>
      <c r="N69" s="27"/>
      <c r="O69" s="27"/>
      <c r="P69" s="55"/>
      <c r="Q69" s="27"/>
      <c r="R69" s="24"/>
    </row>
    <row r="70" spans="2:18" s="1" customFormat="1" ht="13.5">
      <c r="B70" s="36"/>
      <c r="C70" s="37"/>
      <c r="D70" s="56" t="s">
        <v>55</v>
      </c>
      <c r="E70" s="57"/>
      <c r="F70" s="57"/>
      <c r="G70" s="58" t="s">
        <v>56</v>
      </c>
      <c r="H70" s="59"/>
      <c r="I70" s="37"/>
      <c r="J70" s="56" t="s">
        <v>55</v>
      </c>
      <c r="K70" s="57"/>
      <c r="L70" s="57"/>
      <c r="M70" s="57"/>
      <c r="N70" s="58" t="s">
        <v>56</v>
      </c>
      <c r="O70" s="57"/>
      <c r="P70" s="59"/>
      <c r="Q70" s="37"/>
      <c r="R70" s="38"/>
    </row>
    <row r="71" spans="2:18" s="1" customFormat="1" ht="14.5" customHeight="1">
      <c r="B71" s="60"/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1"/>
      <c r="P71" s="61"/>
      <c r="Q71" s="61"/>
      <c r="R71" s="62"/>
    </row>
    <row r="75" spans="2:18" s="1" customFormat="1" ht="7" customHeight="1">
      <c r="B75" s="134"/>
      <c r="C75" s="135"/>
      <c r="D75" s="135"/>
      <c r="E75" s="135"/>
      <c r="F75" s="135"/>
      <c r="G75" s="135"/>
      <c r="H75" s="135"/>
      <c r="I75" s="135"/>
      <c r="J75" s="135"/>
      <c r="K75" s="135"/>
      <c r="L75" s="135"/>
      <c r="M75" s="135"/>
      <c r="N75" s="135"/>
      <c r="O75" s="135"/>
      <c r="P75" s="135"/>
      <c r="Q75" s="135"/>
      <c r="R75" s="136"/>
    </row>
    <row r="76" spans="2:21" s="1" customFormat="1" ht="37" customHeight="1">
      <c r="B76" s="36"/>
      <c r="C76" s="223" t="s">
        <v>143</v>
      </c>
      <c r="D76" s="224"/>
      <c r="E76" s="224"/>
      <c r="F76" s="224"/>
      <c r="G76" s="224"/>
      <c r="H76" s="224"/>
      <c r="I76" s="224"/>
      <c r="J76" s="224"/>
      <c r="K76" s="224"/>
      <c r="L76" s="224"/>
      <c r="M76" s="224"/>
      <c r="N76" s="224"/>
      <c r="O76" s="224"/>
      <c r="P76" s="224"/>
      <c r="Q76" s="224"/>
      <c r="R76" s="38"/>
      <c r="T76" s="137"/>
      <c r="U76" s="137"/>
    </row>
    <row r="77" spans="2:21" s="1" customFormat="1" ht="7" customHeight="1">
      <c r="B77" s="36"/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8"/>
      <c r="T77" s="137"/>
      <c r="U77" s="137"/>
    </row>
    <row r="78" spans="2:21" s="1" customFormat="1" ht="30" customHeight="1">
      <c r="B78" s="36"/>
      <c r="C78" s="31" t="s">
        <v>19</v>
      </c>
      <c r="D78" s="37"/>
      <c r="E78" s="37"/>
      <c r="F78" s="271" t="str">
        <f>F6</f>
        <v>Výměna technologie měnírny Letná - DPS</v>
      </c>
      <c r="G78" s="272"/>
      <c r="H78" s="272"/>
      <c r="I78" s="272"/>
      <c r="J78" s="272"/>
      <c r="K78" s="272"/>
      <c r="L78" s="272"/>
      <c r="M78" s="272"/>
      <c r="N78" s="272"/>
      <c r="O78" s="272"/>
      <c r="P78" s="272"/>
      <c r="Q78" s="37"/>
      <c r="R78" s="38"/>
      <c r="T78" s="137"/>
      <c r="U78" s="137"/>
    </row>
    <row r="79" spans="2:21" ht="30" customHeight="1">
      <c r="B79" s="23"/>
      <c r="C79" s="31" t="s">
        <v>140</v>
      </c>
      <c r="D79" s="27"/>
      <c r="E79" s="27"/>
      <c r="F79" s="271" t="s">
        <v>1325</v>
      </c>
      <c r="G79" s="239"/>
      <c r="H79" s="239"/>
      <c r="I79" s="239"/>
      <c r="J79" s="239"/>
      <c r="K79" s="239"/>
      <c r="L79" s="239"/>
      <c r="M79" s="239"/>
      <c r="N79" s="239"/>
      <c r="O79" s="239"/>
      <c r="P79" s="239"/>
      <c r="Q79" s="27"/>
      <c r="R79" s="24"/>
      <c r="T79" s="186"/>
      <c r="U79" s="186"/>
    </row>
    <row r="80" spans="2:21" s="1" customFormat="1" ht="37" customHeight="1">
      <c r="B80" s="36"/>
      <c r="C80" s="70" t="s">
        <v>990</v>
      </c>
      <c r="D80" s="37"/>
      <c r="E80" s="37"/>
      <c r="F80" s="225" t="str">
        <f>F8</f>
        <v>1 - Stávající zděná měnírna</v>
      </c>
      <c r="G80" s="270"/>
      <c r="H80" s="270"/>
      <c r="I80" s="270"/>
      <c r="J80" s="270"/>
      <c r="K80" s="270"/>
      <c r="L80" s="270"/>
      <c r="M80" s="270"/>
      <c r="N80" s="270"/>
      <c r="O80" s="270"/>
      <c r="P80" s="270"/>
      <c r="Q80" s="37"/>
      <c r="R80" s="38"/>
      <c r="T80" s="137"/>
      <c r="U80" s="137"/>
    </row>
    <row r="81" spans="2:21" s="1" customFormat="1" ht="7" customHeight="1">
      <c r="B81" s="36"/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8"/>
      <c r="T81" s="137"/>
      <c r="U81" s="137"/>
    </row>
    <row r="82" spans="2:21" s="1" customFormat="1" ht="18" customHeight="1">
      <c r="B82" s="36"/>
      <c r="C82" s="31" t="s">
        <v>24</v>
      </c>
      <c r="D82" s="37"/>
      <c r="E82" s="37"/>
      <c r="F82" s="29" t="str">
        <f>F10</f>
        <v>Plzeň</v>
      </c>
      <c r="G82" s="37"/>
      <c r="H82" s="37"/>
      <c r="I82" s="37"/>
      <c r="J82" s="37"/>
      <c r="K82" s="31" t="s">
        <v>26</v>
      </c>
      <c r="L82" s="37"/>
      <c r="M82" s="266" t="str">
        <f>IF(O10="","",O10)</f>
        <v>18. 7. 2017</v>
      </c>
      <c r="N82" s="266"/>
      <c r="O82" s="266"/>
      <c r="P82" s="266"/>
      <c r="Q82" s="37"/>
      <c r="R82" s="38"/>
      <c r="T82" s="137"/>
      <c r="U82" s="137"/>
    </row>
    <row r="83" spans="2:21" s="1" customFormat="1" ht="7" customHeight="1"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8"/>
      <c r="T83" s="137"/>
      <c r="U83" s="137"/>
    </row>
    <row r="84" spans="2:21" s="1" customFormat="1" ht="13.5">
      <c r="B84" s="36"/>
      <c r="C84" s="31" t="s">
        <v>28</v>
      </c>
      <c r="D84" s="37"/>
      <c r="E84" s="37"/>
      <c r="F84" s="29" t="str">
        <f>E13</f>
        <v>Plzeňské městské dopravní podniky, a.s.</v>
      </c>
      <c r="G84" s="37"/>
      <c r="H84" s="37"/>
      <c r="I84" s="37"/>
      <c r="J84" s="37"/>
      <c r="K84" s="31" t="s">
        <v>34</v>
      </c>
      <c r="L84" s="37"/>
      <c r="M84" s="238" t="str">
        <f>E19</f>
        <v xml:space="preserve"> </v>
      </c>
      <c r="N84" s="238"/>
      <c r="O84" s="238"/>
      <c r="P84" s="238"/>
      <c r="Q84" s="238"/>
      <c r="R84" s="38"/>
      <c r="T84" s="137"/>
      <c r="U84" s="137"/>
    </row>
    <row r="85" spans="2:21" s="1" customFormat="1" ht="14.5" customHeight="1">
      <c r="B85" s="36"/>
      <c r="C85" s="31" t="s">
        <v>32</v>
      </c>
      <c r="D85" s="37"/>
      <c r="E85" s="37"/>
      <c r="F85" s="29" t="str">
        <f>IF(E16="","",E16)</f>
        <v>Vyplň údaj</v>
      </c>
      <c r="G85" s="37"/>
      <c r="H85" s="37"/>
      <c r="I85" s="37"/>
      <c r="J85" s="37"/>
      <c r="K85" s="31" t="s">
        <v>37</v>
      </c>
      <c r="L85" s="37"/>
      <c r="M85" s="238" t="str">
        <f>E22</f>
        <v>RPE, s.r.o.</v>
      </c>
      <c r="N85" s="238"/>
      <c r="O85" s="238"/>
      <c r="P85" s="238"/>
      <c r="Q85" s="238"/>
      <c r="R85" s="38"/>
      <c r="T85" s="137"/>
      <c r="U85" s="137"/>
    </row>
    <row r="86" spans="2:21" s="1" customFormat="1" ht="10.4" customHeight="1">
      <c r="B86" s="36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8"/>
      <c r="T86" s="137"/>
      <c r="U86" s="137"/>
    </row>
    <row r="87" spans="2:21" s="1" customFormat="1" ht="29.25" customHeight="1">
      <c r="B87" s="36"/>
      <c r="C87" s="276" t="s">
        <v>144</v>
      </c>
      <c r="D87" s="277"/>
      <c r="E87" s="277"/>
      <c r="F87" s="277"/>
      <c r="G87" s="277"/>
      <c r="H87" s="126"/>
      <c r="I87" s="126"/>
      <c r="J87" s="126"/>
      <c r="K87" s="126"/>
      <c r="L87" s="126"/>
      <c r="M87" s="126"/>
      <c r="N87" s="276" t="s">
        <v>145</v>
      </c>
      <c r="O87" s="277"/>
      <c r="P87" s="277"/>
      <c r="Q87" s="277"/>
      <c r="R87" s="38"/>
      <c r="T87" s="137"/>
      <c r="U87" s="137"/>
    </row>
    <row r="88" spans="2:21" s="1" customFormat="1" ht="10.4" customHeight="1"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8"/>
      <c r="T88" s="137"/>
      <c r="U88" s="137"/>
    </row>
    <row r="89" spans="2:47" s="1" customFormat="1" ht="29.25" customHeight="1">
      <c r="B89" s="36"/>
      <c r="C89" s="138" t="s">
        <v>146</v>
      </c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197">
        <f>N142</f>
        <v>0</v>
      </c>
      <c r="O89" s="273"/>
      <c r="P89" s="273"/>
      <c r="Q89" s="273"/>
      <c r="R89" s="38"/>
      <c r="T89" s="137"/>
      <c r="U89" s="137"/>
      <c r="AU89" s="19" t="s">
        <v>147</v>
      </c>
    </row>
    <row r="90" spans="2:21" s="7" customFormat="1" ht="25" customHeight="1">
      <c r="B90" s="139"/>
      <c r="C90" s="140"/>
      <c r="D90" s="141" t="s">
        <v>310</v>
      </c>
      <c r="E90" s="140"/>
      <c r="F90" s="140"/>
      <c r="G90" s="140"/>
      <c r="H90" s="140"/>
      <c r="I90" s="140"/>
      <c r="J90" s="140"/>
      <c r="K90" s="140"/>
      <c r="L90" s="140"/>
      <c r="M90" s="140"/>
      <c r="N90" s="257">
        <f>N143</f>
        <v>0</v>
      </c>
      <c r="O90" s="275"/>
      <c r="P90" s="275"/>
      <c r="Q90" s="275"/>
      <c r="R90" s="142"/>
      <c r="T90" s="143"/>
      <c r="U90" s="143"/>
    </row>
    <row r="91" spans="2:21" s="8" customFormat="1" ht="19.9" customHeight="1">
      <c r="B91" s="144"/>
      <c r="C91" s="104"/>
      <c r="D91" s="115" t="s">
        <v>1327</v>
      </c>
      <c r="E91" s="104"/>
      <c r="F91" s="104"/>
      <c r="G91" s="104"/>
      <c r="H91" s="104"/>
      <c r="I91" s="104"/>
      <c r="J91" s="104"/>
      <c r="K91" s="104"/>
      <c r="L91" s="104"/>
      <c r="M91" s="104"/>
      <c r="N91" s="202">
        <f>N144</f>
        <v>0</v>
      </c>
      <c r="O91" s="205"/>
      <c r="P91" s="205"/>
      <c r="Q91" s="205"/>
      <c r="R91" s="145"/>
      <c r="T91" s="146"/>
      <c r="U91" s="146"/>
    </row>
    <row r="92" spans="2:21" s="8" customFormat="1" ht="19.9" customHeight="1">
      <c r="B92" s="144"/>
      <c r="C92" s="104"/>
      <c r="D92" s="115" t="s">
        <v>1328</v>
      </c>
      <c r="E92" s="104"/>
      <c r="F92" s="104"/>
      <c r="G92" s="104"/>
      <c r="H92" s="104"/>
      <c r="I92" s="104"/>
      <c r="J92" s="104"/>
      <c r="K92" s="104"/>
      <c r="L92" s="104"/>
      <c r="M92" s="104"/>
      <c r="N92" s="202">
        <f>N151</f>
        <v>0</v>
      </c>
      <c r="O92" s="205"/>
      <c r="P92" s="205"/>
      <c r="Q92" s="205"/>
      <c r="R92" s="145"/>
      <c r="T92" s="146"/>
      <c r="U92" s="146"/>
    </row>
    <row r="93" spans="2:21" s="8" customFormat="1" ht="19.9" customHeight="1">
      <c r="B93" s="144"/>
      <c r="C93" s="104"/>
      <c r="D93" s="115" t="s">
        <v>1329</v>
      </c>
      <c r="E93" s="104"/>
      <c r="F93" s="104"/>
      <c r="G93" s="104"/>
      <c r="H93" s="104"/>
      <c r="I93" s="104"/>
      <c r="J93" s="104"/>
      <c r="K93" s="104"/>
      <c r="L93" s="104"/>
      <c r="M93" s="104"/>
      <c r="N93" s="202">
        <f>N156</f>
        <v>0</v>
      </c>
      <c r="O93" s="205"/>
      <c r="P93" s="205"/>
      <c r="Q93" s="205"/>
      <c r="R93" s="145"/>
      <c r="T93" s="146"/>
      <c r="U93" s="146"/>
    </row>
    <row r="94" spans="2:21" s="8" customFormat="1" ht="19.9" customHeight="1">
      <c r="B94" s="144"/>
      <c r="C94" s="104"/>
      <c r="D94" s="115" t="s">
        <v>992</v>
      </c>
      <c r="E94" s="104"/>
      <c r="F94" s="104"/>
      <c r="G94" s="104"/>
      <c r="H94" s="104"/>
      <c r="I94" s="104"/>
      <c r="J94" s="104"/>
      <c r="K94" s="104"/>
      <c r="L94" s="104"/>
      <c r="M94" s="104"/>
      <c r="N94" s="202">
        <f>N163</f>
        <v>0</v>
      </c>
      <c r="O94" s="205"/>
      <c r="P94" s="205"/>
      <c r="Q94" s="205"/>
      <c r="R94" s="145"/>
      <c r="T94" s="146"/>
      <c r="U94" s="146"/>
    </row>
    <row r="95" spans="2:21" s="8" customFormat="1" ht="14.9" customHeight="1">
      <c r="B95" s="144"/>
      <c r="C95" s="104"/>
      <c r="D95" s="115" t="s">
        <v>1330</v>
      </c>
      <c r="E95" s="104"/>
      <c r="F95" s="104"/>
      <c r="G95" s="104"/>
      <c r="H95" s="104"/>
      <c r="I95" s="104"/>
      <c r="J95" s="104"/>
      <c r="K95" s="104"/>
      <c r="L95" s="104"/>
      <c r="M95" s="104"/>
      <c r="N95" s="202">
        <f>N164</f>
        <v>0</v>
      </c>
      <c r="O95" s="205"/>
      <c r="P95" s="205"/>
      <c r="Q95" s="205"/>
      <c r="R95" s="145"/>
      <c r="T95" s="146"/>
      <c r="U95" s="146"/>
    </row>
    <row r="96" spans="2:21" s="8" customFormat="1" ht="14.9" customHeight="1">
      <c r="B96" s="144"/>
      <c r="C96" s="104"/>
      <c r="D96" s="115" t="s">
        <v>1331</v>
      </c>
      <c r="E96" s="104"/>
      <c r="F96" s="104"/>
      <c r="G96" s="104"/>
      <c r="H96" s="104"/>
      <c r="I96" s="104"/>
      <c r="J96" s="104"/>
      <c r="K96" s="104"/>
      <c r="L96" s="104"/>
      <c r="M96" s="104"/>
      <c r="N96" s="202">
        <f>N169</f>
        <v>0</v>
      </c>
      <c r="O96" s="205"/>
      <c r="P96" s="205"/>
      <c r="Q96" s="205"/>
      <c r="R96" s="145"/>
      <c r="T96" s="146"/>
      <c r="U96" s="146"/>
    </row>
    <row r="97" spans="2:21" s="8" customFormat="1" ht="14.9" customHeight="1">
      <c r="B97" s="144"/>
      <c r="C97" s="104"/>
      <c r="D97" s="115" t="s">
        <v>1332</v>
      </c>
      <c r="E97" s="104"/>
      <c r="F97" s="104"/>
      <c r="G97" s="104"/>
      <c r="H97" s="104"/>
      <c r="I97" s="104"/>
      <c r="J97" s="104"/>
      <c r="K97" s="104"/>
      <c r="L97" s="104"/>
      <c r="M97" s="104"/>
      <c r="N97" s="202">
        <f>N171</f>
        <v>0</v>
      </c>
      <c r="O97" s="205"/>
      <c r="P97" s="205"/>
      <c r="Q97" s="205"/>
      <c r="R97" s="145"/>
      <c r="T97" s="146"/>
      <c r="U97" s="146"/>
    </row>
    <row r="98" spans="2:21" s="8" customFormat="1" ht="19.9" customHeight="1">
      <c r="B98" s="144"/>
      <c r="C98" s="104"/>
      <c r="D98" s="115" t="s">
        <v>311</v>
      </c>
      <c r="E98" s="104"/>
      <c r="F98" s="104"/>
      <c r="G98" s="104"/>
      <c r="H98" s="104"/>
      <c r="I98" s="104"/>
      <c r="J98" s="104"/>
      <c r="K98" s="104"/>
      <c r="L98" s="104"/>
      <c r="M98" s="104"/>
      <c r="N98" s="202">
        <f>N177</f>
        <v>0</v>
      </c>
      <c r="O98" s="205"/>
      <c r="P98" s="205"/>
      <c r="Q98" s="205"/>
      <c r="R98" s="145"/>
      <c r="T98" s="146"/>
      <c r="U98" s="146"/>
    </row>
    <row r="99" spans="2:21" s="8" customFormat="1" ht="14.9" customHeight="1">
      <c r="B99" s="144"/>
      <c r="C99" s="104"/>
      <c r="D99" s="115" t="s">
        <v>1333</v>
      </c>
      <c r="E99" s="104"/>
      <c r="F99" s="104"/>
      <c r="G99" s="104"/>
      <c r="H99" s="104"/>
      <c r="I99" s="104"/>
      <c r="J99" s="104"/>
      <c r="K99" s="104"/>
      <c r="L99" s="104"/>
      <c r="M99" s="104"/>
      <c r="N99" s="202">
        <f>N178</f>
        <v>0</v>
      </c>
      <c r="O99" s="205"/>
      <c r="P99" s="205"/>
      <c r="Q99" s="205"/>
      <c r="R99" s="145"/>
      <c r="T99" s="146"/>
      <c r="U99" s="146"/>
    </row>
    <row r="100" spans="2:21" s="8" customFormat="1" ht="14.9" customHeight="1">
      <c r="B100" s="144"/>
      <c r="C100" s="104"/>
      <c r="D100" s="115" t="s">
        <v>1334</v>
      </c>
      <c r="E100" s="104"/>
      <c r="F100" s="104"/>
      <c r="G100" s="104"/>
      <c r="H100" s="104"/>
      <c r="I100" s="104"/>
      <c r="J100" s="104"/>
      <c r="K100" s="104"/>
      <c r="L100" s="104"/>
      <c r="M100" s="104"/>
      <c r="N100" s="202">
        <f>N180</f>
        <v>0</v>
      </c>
      <c r="O100" s="205"/>
      <c r="P100" s="205"/>
      <c r="Q100" s="205"/>
      <c r="R100" s="145"/>
      <c r="T100" s="146"/>
      <c r="U100" s="146"/>
    </row>
    <row r="101" spans="2:21" s="8" customFormat="1" ht="14.9" customHeight="1">
      <c r="B101" s="144"/>
      <c r="C101" s="104"/>
      <c r="D101" s="115" t="s">
        <v>1335</v>
      </c>
      <c r="E101" s="104"/>
      <c r="F101" s="104"/>
      <c r="G101" s="104"/>
      <c r="H101" s="104"/>
      <c r="I101" s="104"/>
      <c r="J101" s="104"/>
      <c r="K101" s="104"/>
      <c r="L101" s="104"/>
      <c r="M101" s="104"/>
      <c r="N101" s="202">
        <f>N185</f>
        <v>0</v>
      </c>
      <c r="O101" s="205"/>
      <c r="P101" s="205"/>
      <c r="Q101" s="205"/>
      <c r="R101" s="145"/>
      <c r="T101" s="146"/>
      <c r="U101" s="146"/>
    </row>
    <row r="102" spans="2:21" s="8" customFormat="1" ht="14.9" customHeight="1">
      <c r="B102" s="144"/>
      <c r="C102" s="104"/>
      <c r="D102" s="115" t="s">
        <v>1336</v>
      </c>
      <c r="E102" s="104"/>
      <c r="F102" s="104"/>
      <c r="G102" s="104"/>
      <c r="H102" s="104"/>
      <c r="I102" s="104"/>
      <c r="J102" s="104"/>
      <c r="K102" s="104"/>
      <c r="L102" s="104"/>
      <c r="M102" s="104"/>
      <c r="N102" s="202">
        <f>N188</f>
        <v>0</v>
      </c>
      <c r="O102" s="205"/>
      <c r="P102" s="205"/>
      <c r="Q102" s="205"/>
      <c r="R102" s="145"/>
      <c r="T102" s="146"/>
      <c r="U102" s="146"/>
    </row>
    <row r="103" spans="2:21" s="8" customFormat="1" ht="14.9" customHeight="1">
      <c r="B103" s="144"/>
      <c r="C103" s="104"/>
      <c r="D103" s="115" t="s">
        <v>1337</v>
      </c>
      <c r="E103" s="104"/>
      <c r="F103" s="104"/>
      <c r="G103" s="104"/>
      <c r="H103" s="104"/>
      <c r="I103" s="104"/>
      <c r="J103" s="104"/>
      <c r="K103" s="104"/>
      <c r="L103" s="104"/>
      <c r="M103" s="104"/>
      <c r="N103" s="202">
        <f>N194</f>
        <v>0</v>
      </c>
      <c r="O103" s="205"/>
      <c r="P103" s="205"/>
      <c r="Q103" s="205"/>
      <c r="R103" s="145"/>
      <c r="T103" s="146"/>
      <c r="U103" s="146"/>
    </row>
    <row r="104" spans="2:21" s="8" customFormat="1" ht="14.9" customHeight="1">
      <c r="B104" s="144"/>
      <c r="C104" s="104"/>
      <c r="D104" s="115" t="s">
        <v>1338</v>
      </c>
      <c r="E104" s="104"/>
      <c r="F104" s="104"/>
      <c r="G104" s="104"/>
      <c r="H104" s="104"/>
      <c r="I104" s="104"/>
      <c r="J104" s="104"/>
      <c r="K104" s="104"/>
      <c r="L104" s="104"/>
      <c r="M104" s="104"/>
      <c r="N104" s="202">
        <f>N198</f>
        <v>0</v>
      </c>
      <c r="O104" s="205"/>
      <c r="P104" s="205"/>
      <c r="Q104" s="205"/>
      <c r="R104" s="145"/>
      <c r="T104" s="146"/>
      <c r="U104" s="146"/>
    </row>
    <row r="105" spans="2:21" s="8" customFormat="1" ht="21.75" customHeight="1">
      <c r="B105" s="144"/>
      <c r="C105" s="104"/>
      <c r="D105" s="115" t="s">
        <v>1339</v>
      </c>
      <c r="E105" s="104"/>
      <c r="F105" s="104"/>
      <c r="G105" s="104"/>
      <c r="H105" s="104"/>
      <c r="I105" s="104"/>
      <c r="J105" s="104"/>
      <c r="K105" s="104"/>
      <c r="L105" s="104"/>
      <c r="M105" s="104"/>
      <c r="N105" s="202">
        <f>N199</f>
        <v>0</v>
      </c>
      <c r="O105" s="205"/>
      <c r="P105" s="205"/>
      <c r="Q105" s="205"/>
      <c r="R105" s="145"/>
      <c r="T105" s="146"/>
      <c r="U105" s="146"/>
    </row>
    <row r="106" spans="2:21" s="8" customFormat="1" ht="21.75" customHeight="1">
      <c r="B106" s="144"/>
      <c r="C106" s="104"/>
      <c r="D106" s="115" t="s">
        <v>1340</v>
      </c>
      <c r="E106" s="104"/>
      <c r="F106" s="104"/>
      <c r="G106" s="104"/>
      <c r="H106" s="104"/>
      <c r="I106" s="104"/>
      <c r="J106" s="104"/>
      <c r="K106" s="104"/>
      <c r="L106" s="104"/>
      <c r="M106" s="104"/>
      <c r="N106" s="202">
        <f>N204</f>
        <v>0</v>
      </c>
      <c r="O106" s="205"/>
      <c r="P106" s="205"/>
      <c r="Q106" s="205"/>
      <c r="R106" s="145"/>
      <c r="T106" s="146"/>
      <c r="U106" s="146"/>
    </row>
    <row r="107" spans="2:21" s="7" customFormat="1" ht="25" customHeight="1">
      <c r="B107" s="139"/>
      <c r="C107" s="140"/>
      <c r="D107" s="141" t="s">
        <v>994</v>
      </c>
      <c r="E107" s="140"/>
      <c r="F107" s="140"/>
      <c r="G107" s="140"/>
      <c r="H107" s="140"/>
      <c r="I107" s="140"/>
      <c r="J107" s="140"/>
      <c r="K107" s="140"/>
      <c r="L107" s="140"/>
      <c r="M107" s="140"/>
      <c r="N107" s="257">
        <f>N206</f>
        <v>0</v>
      </c>
      <c r="O107" s="275"/>
      <c r="P107" s="275"/>
      <c r="Q107" s="275"/>
      <c r="R107" s="142"/>
      <c r="T107" s="143"/>
      <c r="U107" s="143"/>
    </row>
    <row r="108" spans="2:21" s="8" customFormat="1" ht="19.9" customHeight="1">
      <c r="B108" s="144"/>
      <c r="C108" s="104"/>
      <c r="D108" s="115" t="s">
        <v>1341</v>
      </c>
      <c r="E108" s="104"/>
      <c r="F108" s="104"/>
      <c r="G108" s="104"/>
      <c r="H108" s="104"/>
      <c r="I108" s="104"/>
      <c r="J108" s="104"/>
      <c r="K108" s="104"/>
      <c r="L108" s="104"/>
      <c r="M108" s="104"/>
      <c r="N108" s="202">
        <f>N207</f>
        <v>0</v>
      </c>
      <c r="O108" s="205"/>
      <c r="P108" s="205"/>
      <c r="Q108" s="205"/>
      <c r="R108" s="145"/>
      <c r="T108" s="146"/>
      <c r="U108" s="146"/>
    </row>
    <row r="109" spans="2:21" s="8" customFormat="1" ht="19.9" customHeight="1">
      <c r="B109" s="144"/>
      <c r="C109" s="104"/>
      <c r="D109" s="115" t="s">
        <v>313</v>
      </c>
      <c r="E109" s="104"/>
      <c r="F109" s="104"/>
      <c r="G109" s="104"/>
      <c r="H109" s="104"/>
      <c r="I109" s="104"/>
      <c r="J109" s="104"/>
      <c r="K109" s="104"/>
      <c r="L109" s="104"/>
      <c r="M109" s="104"/>
      <c r="N109" s="202">
        <f>N209</f>
        <v>0</v>
      </c>
      <c r="O109" s="205"/>
      <c r="P109" s="205"/>
      <c r="Q109" s="205"/>
      <c r="R109" s="145"/>
      <c r="T109" s="146"/>
      <c r="U109" s="146"/>
    </row>
    <row r="110" spans="2:21" s="8" customFormat="1" ht="19.9" customHeight="1">
      <c r="B110" s="144"/>
      <c r="C110" s="104"/>
      <c r="D110" s="115" t="s">
        <v>1342</v>
      </c>
      <c r="E110" s="104"/>
      <c r="F110" s="104"/>
      <c r="G110" s="104"/>
      <c r="H110" s="104"/>
      <c r="I110" s="104"/>
      <c r="J110" s="104"/>
      <c r="K110" s="104"/>
      <c r="L110" s="104"/>
      <c r="M110" s="104"/>
      <c r="N110" s="202">
        <f>N211</f>
        <v>0</v>
      </c>
      <c r="O110" s="205"/>
      <c r="P110" s="205"/>
      <c r="Q110" s="205"/>
      <c r="R110" s="145"/>
      <c r="T110" s="146"/>
      <c r="U110" s="146"/>
    </row>
    <row r="111" spans="2:21" s="8" customFormat="1" ht="19.9" customHeight="1">
      <c r="B111" s="144"/>
      <c r="C111" s="104"/>
      <c r="D111" s="115" t="s">
        <v>1343</v>
      </c>
      <c r="E111" s="104"/>
      <c r="F111" s="104"/>
      <c r="G111" s="104"/>
      <c r="H111" s="104"/>
      <c r="I111" s="104"/>
      <c r="J111" s="104"/>
      <c r="K111" s="104"/>
      <c r="L111" s="104"/>
      <c r="M111" s="104"/>
      <c r="N111" s="202">
        <f>N218</f>
        <v>0</v>
      </c>
      <c r="O111" s="205"/>
      <c r="P111" s="205"/>
      <c r="Q111" s="205"/>
      <c r="R111" s="145"/>
      <c r="T111" s="146"/>
      <c r="U111" s="146"/>
    </row>
    <row r="112" spans="2:21" s="8" customFormat="1" ht="19.9" customHeight="1">
      <c r="B112" s="144"/>
      <c r="C112" s="104"/>
      <c r="D112" s="115" t="s">
        <v>1344</v>
      </c>
      <c r="E112" s="104"/>
      <c r="F112" s="104"/>
      <c r="G112" s="104"/>
      <c r="H112" s="104"/>
      <c r="I112" s="104"/>
      <c r="J112" s="104"/>
      <c r="K112" s="104"/>
      <c r="L112" s="104"/>
      <c r="M112" s="104"/>
      <c r="N112" s="202">
        <f>N230</f>
        <v>0</v>
      </c>
      <c r="O112" s="205"/>
      <c r="P112" s="205"/>
      <c r="Q112" s="205"/>
      <c r="R112" s="145"/>
      <c r="T112" s="146"/>
      <c r="U112" s="146"/>
    </row>
    <row r="113" spans="2:21" s="8" customFormat="1" ht="19.9" customHeight="1">
      <c r="B113" s="144"/>
      <c r="C113" s="104"/>
      <c r="D113" s="115" t="s">
        <v>314</v>
      </c>
      <c r="E113" s="104"/>
      <c r="F113" s="104"/>
      <c r="G113" s="104"/>
      <c r="H113" s="104"/>
      <c r="I113" s="104"/>
      <c r="J113" s="104"/>
      <c r="K113" s="104"/>
      <c r="L113" s="104"/>
      <c r="M113" s="104"/>
      <c r="N113" s="202">
        <f>N240</f>
        <v>0</v>
      </c>
      <c r="O113" s="205"/>
      <c r="P113" s="205"/>
      <c r="Q113" s="205"/>
      <c r="R113" s="145"/>
      <c r="T113" s="146"/>
      <c r="U113" s="146"/>
    </row>
    <row r="114" spans="2:21" s="8" customFormat="1" ht="19.9" customHeight="1">
      <c r="B114" s="144"/>
      <c r="C114" s="104"/>
      <c r="D114" s="115" t="s">
        <v>1345</v>
      </c>
      <c r="E114" s="104"/>
      <c r="F114" s="104"/>
      <c r="G114" s="104"/>
      <c r="H114" s="104"/>
      <c r="I114" s="104"/>
      <c r="J114" s="104"/>
      <c r="K114" s="104"/>
      <c r="L114" s="104"/>
      <c r="M114" s="104"/>
      <c r="N114" s="202">
        <f>N248</f>
        <v>0</v>
      </c>
      <c r="O114" s="205"/>
      <c r="P114" s="205"/>
      <c r="Q114" s="205"/>
      <c r="R114" s="145"/>
      <c r="T114" s="146"/>
      <c r="U114" s="146"/>
    </row>
    <row r="115" spans="2:21" s="1" customFormat="1" ht="21.75" customHeight="1">
      <c r="B115" s="36"/>
      <c r="C115" s="37"/>
      <c r="D115" s="37"/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8"/>
      <c r="T115" s="137"/>
      <c r="U115" s="137"/>
    </row>
    <row r="116" spans="2:21" s="1" customFormat="1" ht="29.25" customHeight="1">
      <c r="B116" s="36"/>
      <c r="C116" s="138" t="s">
        <v>159</v>
      </c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273">
        <f>ROUND(N117+N118+N119+N120+N121+N122,2)</f>
        <v>0</v>
      </c>
      <c r="O116" s="274"/>
      <c r="P116" s="274"/>
      <c r="Q116" s="274"/>
      <c r="R116" s="38"/>
      <c r="T116" s="147"/>
      <c r="U116" s="148" t="s">
        <v>43</v>
      </c>
    </row>
    <row r="117" spans="2:65" s="1" customFormat="1" ht="18" customHeight="1">
      <c r="B117" s="36"/>
      <c r="C117" s="37"/>
      <c r="D117" s="203" t="s">
        <v>160</v>
      </c>
      <c r="E117" s="204"/>
      <c r="F117" s="204"/>
      <c r="G117" s="204"/>
      <c r="H117" s="204"/>
      <c r="I117" s="37"/>
      <c r="J117" s="37"/>
      <c r="K117" s="37"/>
      <c r="L117" s="37"/>
      <c r="M117" s="37"/>
      <c r="N117" s="201">
        <f>ROUND(N89*T117,2)</f>
        <v>0</v>
      </c>
      <c r="O117" s="202"/>
      <c r="P117" s="202"/>
      <c r="Q117" s="202"/>
      <c r="R117" s="38"/>
      <c r="S117" s="149"/>
      <c r="T117" s="150"/>
      <c r="U117" s="151" t="s">
        <v>44</v>
      </c>
      <c r="V117" s="152"/>
      <c r="W117" s="152"/>
      <c r="X117" s="152"/>
      <c r="Y117" s="152"/>
      <c r="Z117" s="152"/>
      <c r="AA117" s="152"/>
      <c r="AB117" s="152"/>
      <c r="AC117" s="152"/>
      <c r="AD117" s="152"/>
      <c r="AE117" s="152"/>
      <c r="AF117" s="152"/>
      <c r="AG117" s="152"/>
      <c r="AH117" s="152"/>
      <c r="AI117" s="152"/>
      <c r="AJ117" s="152"/>
      <c r="AK117" s="152"/>
      <c r="AL117" s="152"/>
      <c r="AM117" s="152"/>
      <c r="AN117" s="152"/>
      <c r="AO117" s="152"/>
      <c r="AP117" s="152"/>
      <c r="AQ117" s="152"/>
      <c r="AR117" s="152"/>
      <c r="AS117" s="152"/>
      <c r="AT117" s="152"/>
      <c r="AU117" s="152"/>
      <c r="AV117" s="152"/>
      <c r="AW117" s="152"/>
      <c r="AX117" s="152"/>
      <c r="AY117" s="153" t="s">
        <v>161</v>
      </c>
      <c r="AZ117" s="152"/>
      <c r="BA117" s="152"/>
      <c r="BB117" s="152"/>
      <c r="BC117" s="152"/>
      <c r="BD117" s="152"/>
      <c r="BE117" s="154">
        <f aca="true" t="shared" si="0" ref="BE117:BE122">IF(U117="základní",N117,0)</f>
        <v>0</v>
      </c>
      <c r="BF117" s="154">
        <f aca="true" t="shared" si="1" ref="BF117:BF122">IF(U117="snížená",N117,0)</f>
        <v>0</v>
      </c>
      <c r="BG117" s="154">
        <f aca="true" t="shared" si="2" ref="BG117:BG122">IF(U117="zákl. přenesená",N117,0)</f>
        <v>0</v>
      </c>
      <c r="BH117" s="154">
        <f aca="true" t="shared" si="3" ref="BH117:BH122">IF(U117="sníž. přenesená",N117,0)</f>
        <v>0</v>
      </c>
      <c r="BI117" s="154">
        <f aca="true" t="shared" si="4" ref="BI117:BI122">IF(U117="nulová",N117,0)</f>
        <v>0</v>
      </c>
      <c r="BJ117" s="153" t="s">
        <v>87</v>
      </c>
      <c r="BK117" s="152"/>
      <c r="BL117" s="152"/>
      <c r="BM117" s="152"/>
    </row>
    <row r="118" spans="2:65" s="1" customFormat="1" ht="18" customHeight="1">
      <c r="B118" s="36"/>
      <c r="C118" s="37"/>
      <c r="D118" s="203" t="s">
        <v>162</v>
      </c>
      <c r="E118" s="204"/>
      <c r="F118" s="204"/>
      <c r="G118" s="204"/>
      <c r="H118" s="204"/>
      <c r="I118" s="37"/>
      <c r="J118" s="37"/>
      <c r="K118" s="37"/>
      <c r="L118" s="37"/>
      <c r="M118" s="37"/>
      <c r="N118" s="201">
        <f>ROUND(N89*T118,2)</f>
        <v>0</v>
      </c>
      <c r="O118" s="202"/>
      <c r="P118" s="202"/>
      <c r="Q118" s="202"/>
      <c r="R118" s="38"/>
      <c r="S118" s="149"/>
      <c r="T118" s="150"/>
      <c r="U118" s="151" t="s">
        <v>44</v>
      </c>
      <c r="V118" s="152"/>
      <c r="W118" s="152"/>
      <c r="X118" s="152"/>
      <c r="Y118" s="152"/>
      <c r="Z118" s="152"/>
      <c r="AA118" s="152"/>
      <c r="AB118" s="152"/>
      <c r="AC118" s="152"/>
      <c r="AD118" s="152"/>
      <c r="AE118" s="152"/>
      <c r="AF118" s="152"/>
      <c r="AG118" s="152"/>
      <c r="AH118" s="152"/>
      <c r="AI118" s="152"/>
      <c r="AJ118" s="152"/>
      <c r="AK118" s="152"/>
      <c r="AL118" s="152"/>
      <c r="AM118" s="152"/>
      <c r="AN118" s="152"/>
      <c r="AO118" s="152"/>
      <c r="AP118" s="152"/>
      <c r="AQ118" s="152"/>
      <c r="AR118" s="152"/>
      <c r="AS118" s="152"/>
      <c r="AT118" s="152"/>
      <c r="AU118" s="152"/>
      <c r="AV118" s="152"/>
      <c r="AW118" s="152"/>
      <c r="AX118" s="152"/>
      <c r="AY118" s="153" t="s">
        <v>161</v>
      </c>
      <c r="AZ118" s="152"/>
      <c r="BA118" s="152"/>
      <c r="BB118" s="152"/>
      <c r="BC118" s="152"/>
      <c r="BD118" s="152"/>
      <c r="BE118" s="154">
        <f t="shared" si="0"/>
        <v>0</v>
      </c>
      <c r="BF118" s="154">
        <f t="shared" si="1"/>
        <v>0</v>
      </c>
      <c r="BG118" s="154">
        <f t="shared" si="2"/>
        <v>0</v>
      </c>
      <c r="BH118" s="154">
        <f t="shared" si="3"/>
        <v>0</v>
      </c>
      <c r="BI118" s="154">
        <f t="shared" si="4"/>
        <v>0</v>
      </c>
      <c r="BJ118" s="153" t="s">
        <v>87</v>
      </c>
      <c r="BK118" s="152"/>
      <c r="BL118" s="152"/>
      <c r="BM118" s="152"/>
    </row>
    <row r="119" spans="2:65" s="1" customFormat="1" ht="18" customHeight="1">
      <c r="B119" s="36"/>
      <c r="C119" s="37"/>
      <c r="D119" s="203" t="s">
        <v>163</v>
      </c>
      <c r="E119" s="204"/>
      <c r="F119" s="204"/>
      <c r="G119" s="204"/>
      <c r="H119" s="204"/>
      <c r="I119" s="37"/>
      <c r="J119" s="37"/>
      <c r="K119" s="37"/>
      <c r="L119" s="37"/>
      <c r="M119" s="37"/>
      <c r="N119" s="201">
        <f>ROUND(N89*T119,2)</f>
        <v>0</v>
      </c>
      <c r="O119" s="202"/>
      <c r="P119" s="202"/>
      <c r="Q119" s="202"/>
      <c r="R119" s="38"/>
      <c r="S119" s="149"/>
      <c r="T119" s="150"/>
      <c r="U119" s="151" t="s">
        <v>44</v>
      </c>
      <c r="V119" s="152"/>
      <c r="W119" s="152"/>
      <c r="X119" s="152"/>
      <c r="Y119" s="152"/>
      <c r="Z119" s="152"/>
      <c r="AA119" s="152"/>
      <c r="AB119" s="152"/>
      <c r="AC119" s="152"/>
      <c r="AD119" s="152"/>
      <c r="AE119" s="152"/>
      <c r="AF119" s="152"/>
      <c r="AG119" s="152"/>
      <c r="AH119" s="152"/>
      <c r="AI119" s="152"/>
      <c r="AJ119" s="152"/>
      <c r="AK119" s="152"/>
      <c r="AL119" s="152"/>
      <c r="AM119" s="152"/>
      <c r="AN119" s="152"/>
      <c r="AO119" s="152"/>
      <c r="AP119" s="152"/>
      <c r="AQ119" s="152"/>
      <c r="AR119" s="152"/>
      <c r="AS119" s="152"/>
      <c r="AT119" s="152"/>
      <c r="AU119" s="152"/>
      <c r="AV119" s="152"/>
      <c r="AW119" s="152"/>
      <c r="AX119" s="152"/>
      <c r="AY119" s="153" t="s">
        <v>161</v>
      </c>
      <c r="AZ119" s="152"/>
      <c r="BA119" s="152"/>
      <c r="BB119" s="152"/>
      <c r="BC119" s="152"/>
      <c r="BD119" s="152"/>
      <c r="BE119" s="154">
        <f t="shared" si="0"/>
        <v>0</v>
      </c>
      <c r="BF119" s="154">
        <f t="shared" si="1"/>
        <v>0</v>
      </c>
      <c r="BG119" s="154">
        <f t="shared" si="2"/>
        <v>0</v>
      </c>
      <c r="BH119" s="154">
        <f t="shared" si="3"/>
        <v>0</v>
      </c>
      <c r="BI119" s="154">
        <f t="shared" si="4"/>
        <v>0</v>
      </c>
      <c r="BJ119" s="153" t="s">
        <v>87</v>
      </c>
      <c r="BK119" s="152"/>
      <c r="BL119" s="152"/>
      <c r="BM119" s="152"/>
    </row>
    <row r="120" spans="2:65" s="1" customFormat="1" ht="18" customHeight="1">
      <c r="B120" s="36"/>
      <c r="C120" s="37"/>
      <c r="D120" s="203" t="s">
        <v>164</v>
      </c>
      <c r="E120" s="204"/>
      <c r="F120" s="204"/>
      <c r="G120" s="204"/>
      <c r="H120" s="204"/>
      <c r="I120" s="37"/>
      <c r="J120" s="37"/>
      <c r="K120" s="37"/>
      <c r="L120" s="37"/>
      <c r="M120" s="37"/>
      <c r="N120" s="201">
        <f>ROUND(N89*T120,2)</f>
        <v>0</v>
      </c>
      <c r="O120" s="202"/>
      <c r="P120" s="202"/>
      <c r="Q120" s="202"/>
      <c r="R120" s="38"/>
      <c r="S120" s="149"/>
      <c r="T120" s="150"/>
      <c r="U120" s="151" t="s">
        <v>44</v>
      </c>
      <c r="V120" s="152"/>
      <c r="W120" s="152"/>
      <c r="X120" s="152"/>
      <c r="Y120" s="152"/>
      <c r="Z120" s="152"/>
      <c r="AA120" s="152"/>
      <c r="AB120" s="152"/>
      <c r="AC120" s="152"/>
      <c r="AD120" s="152"/>
      <c r="AE120" s="152"/>
      <c r="AF120" s="152"/>
      <c r="AG120" s="152"/>
      <c r="AH120" s="152"/>
      <c r="AI120" s="152"/>
      <c r="AJ120" s="152"/>
      <c r="AK120" s="152"/>
      <c r="AL120" s="152"/>
      <c r="AM120" s="152"/>
      <c r="AN120" s="152"/>
      <c r="AO120" s="152"/>
      <c r="AP120" s="152"/>
      <c r="AQ120" s="152"/>
      <c r="AR120" s="152"/>
      <c r="AS120" s="152"/>
      <c r="AT120" s="152"/>
      <c r="AU120" s="152"/>
      <c r="AV120" s="152"/>
      <c r="AW120" s="152"/>
      <c r="AX120" s="152"/>
      <c r="AY120" s="153" t="s">
        <v>161</v>
      </c>
      <c r="AZ120" s="152"/>
      <c r="BA120" s="152"/>
      <c r="BB120" s="152"/>
      <c r="BC120" s="152"/>
      <c r="BD120" s="152"/>
      <c r="BE120" s="154">
        <f t="shared" si="0"/>
        <v>0</v>
      </c>
      <c r="BF120" s="154">
        <f t="shared" si="1"/>
        <v>0</v>
      </c>
      <c r="BG120" s="154">
        <f t="shared" si="2"/>
        <v>0</v>
      </c>
      <c r="BH120" s="154">
        <f t="shared" si="3"/>
        <v>0</v>
      </c>
      <c r="BI120" s="154">
        <f t="shared" si="4"/>
        <v>0</v>
      </c>
      <c r="BJ120" s="153" t="s">
        <v>87</v>
      </c>
      <c r="BK120" s="152"/>
      <c r="BL120" s="152"/>
      <c r="BM120" s="152"/>
    </row>
    <row r="121" spans="2:65" s="1" customFormat="1" ht="18" customHeight="1">
      <c r="B121" s="36"/>
      <c r="C121" s="37"/>
      <c r="D121" s="203" t="s">
        <v>165</v>
      </c>
      <c r="E121" s="204"/>
      <c r="F121" s="204"/>
      <c r="G121" s="204"/>
      <c r="H121" s="204"/>
      <c r="I121" s="37"/>
      <c r="J121" s="37"/>
      <c r="K121" s="37"/>
      <c r="L121" s="37"/>
      <c r="M121" s="37"/>
      <c r="N121" s="201">
        <f>ROUND(N89*T121,2)</f>
        <v>0</v>
      </c>
      <c r="O121" s="202"/>
      <c r="P121" s="202"/>
      <c r="Q121" s="202"/>
      <c r="R121" s="38"/>
      <c r="S121" s="149"/>
      <c r="T121" s="150"/>
      <c r="U121" s="151" t="s">
        <v>44</v>
      </c>
      <c r="V121" s="152"/>
      <c r="W121" s="152"/>
      <c r="X121" s="152"/>
      <c r="Y121" s="152"/>
      <c r="Z121" s="152"/>
      <c r="AA121" s="152"/>
      <c r="AB121" s="152"/>
      <c r="AC121" s="152"/>
      <c r="AD121" s="152"/>
      <c r="AE121" s="152"/>
      <c r="AF121" s="152"/>
      <c r="AG121" s="152"/>
      <c r="AH121" s="152"/>
      <c r="AI121" s="152"/>
      <c r="AJ121" s="152"/>
      <c r="AK121" s="152"/>
      <c r="AL121" s="152"/>
      <c r="AM121" s="152"/>
      <c r="AN121" s="152"/>
      <c r="AO121" s="152"/>
      <c r="AP121" s="152"/>
      <c r="AQ121" s="152"/>
      <c r="AR121" s="152"/>
      <c r="AS121" s="152"/>
      <c r="AT121" s="152"/>
      <c r="AU121" s="152"/>
      <c r="AV121" s="152"/>
      <c r="AW121" s="152"/>
      <c r="AX121" s="152"/>
      <c r="AY121" s="153" t="s">
        <v>161</v>
      </c>
      <c r="AZ121" s="152"/>
      <c r="BA121" s="152"/>
      <c r="BB121" s="152"/>
      <c r="BC121" s="152"/>
      <c r="BD121" s="152"/>
      <c r="BE121" s="154">
        <f t="shared" si="0"/>
        <v>0</v>
      </c>
      <c r="BF121" s="154">
        <f t="shared" si="1"/>
        <v>0</v>
      </c>
      <c r="BG121" s="154">
        <f t="shared" si="2"/>
        <v>0</v>
      </c>
      <c r="BH121" s="154">
        <f t="shared" si="3"/>
        <v>0</v>
      </c>
      <c r="BI121" s="154">
        <f t="shared" si="4"/>
        <v>0</v>
      </c>
      <c r="BJ121" s="153" t="s">
        <v>87</v>
      </c>
      <c r="BK121" s="152"/>
      <c r="BL121" s="152"/>
      <c r="BM121" s="152"/>
    </row>
    <row r="122" spans="2:65" s="1" customFormat="1" ht="18" customHeight="1">
      <c r="B122" s="36"/>
      <c r="C122" s="37"/>
      <c r="D122" s="115" t="s">
        <v>166</v>
      </c>
      <c r="E122" s="37"/>
      <c r="F122" s="37"/>
      <c r="G122" s="37"/>
      <c r="H122" s="37"/>
      <c r="I122" s="37"/>
      <c r="J122" s="37"/>
      <c r="K122" s="37"/>
      <c r="L122" s="37"/>
      <c r="M122" s="37"/>
      <c r="N122" s="201">
        <f>ROUND(N89*T122,2)</f>
        <v>0</v>
      </c>
      <c r="O122" s="202"/>
      <c r="P122" s="202"/>
      <c r="Q122" s="202"/>
      <c r="R122" s="38"/>
      <c r="S122" s="149"/>
      <c r="T122" s="155"/>
      <c r="U122" s="156" t="s">
        <v>44</v>
      </c>
      <c r="V122" s="152"/>
      <c r="W122" s="152"/>
      <c r="X122" s="152"/>
      <c r="Y122" s="152"/>
      <c r="Z122" s="152"/>
      <c r="AA122" s="152"/>
      <c r="AB122" s="152"/>
      <c r="AC122" s="152"/>
      <c r="AD122" s="152"/>
      <c r="AE122" s="152"/>
      <c r="AF122" s="152"/>
      <c r="AG122" s="152"/>
      <c r="AH122" s="152"/>
      <c r="AI122" s="152"/>
      <c r="AJ122" s="152"/>
      <c r="AK122" s="152"/>
      <c r="AL122" s="152"/>
      <c r="AM122" s="152"/>
      <c r="AN122" s="152"/>
      <c r="AO122" s="152"/>
      <c r="AP122" s="152"/>
      <c r="AQ122" s="152"/>
      <c r="AR122" s="152"/>
      <c r="AS122" s="152"/>
      <c r="AT122" s="152"/>
      <c r="AU122" s="152"/>
      <c r="AV122" s="152"/>
      <c r="AW122" s="152"/>
      <c r="AX122" s="152"/>
      <c r="AY122" s="153" t="s">
        <v>167</v>
      </c>
      <c r="AZ122" s="152"/>
      <c r="BA122" s="152"/>
      <c r="BB122" s="152"/>
      <c r="BC122" s="152"/>
      <c r="BD122" s="152"/>
      <c r="BE122" s="154">
        <f t="shared" si="0"/>
        <v>0</v>
      </c>
      <c r="BF122" s="154">
        <f t="shared" si="1"/>
        <v>0</v>
      </c>
      <c r="BG122" s="154">
        <f t="shared" si="2"/>
        <v>0</v>
      </c>
      <c r="BH122" s="154">
        <f t="shared" si="3"/>
        <v>0</v>
      </c>
      <c r="BI122" s="154">
        <f t="shared" si="4"/>
        <v>0</v>
      </c>
      <c r="BJ122" s="153" t="s">
        <v>87</v>
      </c>
      <c r="BK122" s="152"/>
      <c r="BL122" s="152"/>
      <c r="BM122" s="152"/>
    </row>
    <row r="123" spans="2:21" s="1" customFormat="1" ht="13.5">
      <c r="B123" s="36"/>
      <c r="C123" s="37"/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8"/>
      <c r="T123" s="137"/>
      <c r="U123" s="137"/>
    </row>
    <row r="124" spans="2:21" s="1" customFormat="1" ht="29.25" customHeight="1">
      <c r="B124" s="36"/>
      <c r="C124" s="125" t="s">
        <v>133</v>
      </c>
      <c r="D124" s="126"/>
      <c r="E124" s="126"/>
      <c r="F124" s="126"/>
      <c r="G124" s="126"/>
      <c r="H124" s="126"/>
      <c r="I124" s="126"/>
      <c r="J124" s="126"/>
      <c r="K124" s="126"/>
      <c r="L124" s="198">
        <f>ROUND(SUM(N89+N116),2)</f>
        <v>0</v>
      </c>
      <c r="M124" s="198"/>
      <c r="N124" s="198"/>
      <c r="O124" s="198"/>
      <c r="P124" s="198"/>
      <c r="Q124" s="198"/>
      <c r="R124" s="38"/>
      <c r="T124" s="137"/>
      <c r="U124" s="137"/>
    </row>
    <row r="125" spans="2:21" s="1" customFormat="1" ht="7" customHeight="1">
      <c r="B125" s="60"/>
      <c r="C125" s="61"/>
      <c r="D125" s="61"/>
      <c r="E125" s="61"/>
      <c r="F125" s="61"/>
      <c r="G125" s="61"/>
      <c r="H125" s="61"/>
      <c r="I125" s="61"/>
      <c r="J125" s="61"/>
      <c r="K125" s="61"/>
      <c r="L125" s="61"/>
      <c r="M125" s="61"/>
      <c r="N125" s="61"/>
      <c r="O125" s="61"/>
      <c r="P125" s="61"/>
      <c r="Q125" s="61"/>
      <c r="R125" s="62"/>
      <c r="T125" s="137"/>
      <c r="U125" s="137"/>
    </row>
    <row r="129" spans="2:18" s="1" customFormat="1" ht="7" customHeight="1">
      <c r="B129" s="63"/>
      <c r="C129" s="64"/>
      <c r="D129" s="64"/>
      <c r="E129" s="64"/>
      <c r="F129" s="64"/>
      <c r="G129" s="64"/>
      <c r="H129" s="64"/>
      <c r="I129" s="64"/>
      <c r="J129" s="64"/>
      <c r="K129" s="64"/>
      <c r="L129" s="64"/>
      <c r="M129" s="64"/>
      <c r="N129" s="64"/>
      <c r="O129" s="64"/>
      <c r="P129" s="64"/>
      <c r="Q129" s="64"/>
      <c r="R129" s="65"/>
    </row>
    <row r="130" spans="2:18" s="1" customFormat="1" ht="37" customHeight="1">
      <c r="B130" s="36"/>
      <c r="C130" s="223" t="s">
        <v>168</v>
      </c>
      <c r="D130" s="270"/>
      <c r="E130" s="270"/>
      <c r="F130" s="270"/>
      <c r="G130" s="270"/>
      <c r="H130" s="270"/>
      <c r="I130" s="270"/>
      <c r="J130" s="270"/>
      <c r="K130" s="270"/>
      <c r="L130" s="270"/>
      <c r="M130" s="270"/>
      <c r="N130" s="270"/>
      <c r="O130" s="270"/>
      <c r="P130" s="270"/>
      <c r="Q130" s="270"/>
      <c r="R130" s="38"/>
    </row>
    <row r="131" spans="2:18" s="1" customFormat="1" ht="7" customHeight="1">
      <c r="B131" s="36"/>
      <c r="C131" s="37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38"/>
    </row>
    <row r="132" spans="2:18" s="1" customFormat="1" ht="30" customHeight="1">
      <c r="B132" s="36"/>
      <c r="C132" s="31" t="s">
        <v>19</v>
      </c>
      <c r="D132" s="37"/>
      <c r="E132" s="37"/>
      <c r="F132" s="271" t="str">
        <f>F6</f>
        <v>Výměna technologie měnírny Letná - DPS</v>
      </c>
      <c r="G132" s="272"/>
      <c r="H132" s="272"/>
      <c r="I132" s="272"/>
      <c r="J132" s="272"/>
      <c r="K132" s="272"/>
      <c r="L132" s="272"/>
      <c r="M132" s="272"/>
      <c r="N132" s="272"/>
      <c r="O132" s="272"/>
      <c r="P132" s="272"/>
      <c r="Q132" s="37"/>
      <c r="R132" s="38"/>
    </row>
    <row r="133" spans="2:18" ht="30" customHeight="1">
      <c r="B133" s="23"/>
      <c r="C133" s="31" t="s">
        <v>140</v>
      </c>
      <c r="D133" s="27"/>
      <c r="E133" s="27"/>
      <c r="F133" s="271" t="s">
        <v>1325</v>
      </c>
      <c r="G133" s="239"/>
      <c r="H133" s="239"/>
      <c r="I133" s="239"/>
      <c r="J133" s="239"/>
      <c r="K133" s="239"/>
      <c r="L133" s="239"/>
      <c r="M133" s="239"/>
      <c r="N133" s="239"/>
      <c r="O133" s="239"/>
      <c r="P133" s="239"/>
      <c r="Q133" s="27"/>
      <c r="R133" s="24"/>
    </row>
    <row r="134" spans="2:18" s="1" customFormat="1" ht="37" customHeight="1">
      <c r="B134" s="36"/>
      <c r="C134" s="70" t="s">
        <v>990</v>
      </c>
      <c r="D134" s="37"/>
      <c r="E134" s="37"/>
      <c r="F134" s="225" t="str">
        <f>F8</f>
        <v>1 - Stávající zděná měnírna</v>
      </c>
      <c r="G134" s="270"/>
      <c r="H134" s="270"/>
      <c r="I134" s="270"/>
      <c r="J134" s="270"/>
      <c r="K134" s="270"/>
      <c r="L134" s="270"/>
      <c r="M134" s="270"/>
      <c r="N134" s="270"/>
      <c r="O134" s="270"/>
      <c r="P134" s="270"/>
      <c r="Q134" s="37"/>
      <c r="R134" s="38"/>
    </row>
    <row r="135" spans="2:18" s="1" customFormat="1" ht="7" customHeight="1">
      <c r="B135" s="36"/>
      <c r="C135" s="37"/>
      <c r="D135" s="37"/>
      <c r="E135" s="37"/>
      <c r="F135" s="37"/>
      <c r="G135" s="37"/>
      <c r="H135" s="37"/>
      <c r="I135" s="37"/>
      <c r="J135" s="37"/>
      <c r="K135" s="37"/>
      <c r="L135" s="37"/>
      <c r="M135" s="37"/>
      <c r="N135" s="37"/>
      <c r="O135" s="37"/>
      <c r="P135" s="37"/>
      <c r="Q135" s="37"/>
      <c r="R135" s="38"/>
    </row>
    <row r="136" spans="2:18" s="1" customFormat="1" ht="18" customHeight="1">
      <c r="B136" s="36"/>
      <c r="C136" s="31" t="s">
        <v>24</v>
      </c>
      <c r="D136" s="37"/>
      <c r="E136" s="37"/>
      <c r="F136" s="29" t="str">
        <f>F10</f>
        <v>Plzeň</v>
      </c>
      <c r="G136" s="37"/>
      <c r="H136" s="37"/>
      <c r="I136" s="37"/>
      <c r="J136" s="37"/>
      <c r="K136" s="31" t="s">
        <v>26</v>
      </c>
      <c r="L136" s="37"/>
      <c r="M136" s="266" t="str">
        <f>IF(O10="","",O10)</f>
        <v>18. 7. 2017</v>
      </c>
      <c r="N136" s="266"/>
      <c r="O136" s="266"/>
      <c r="P136" s="266"/>
      <c r="Q136" s="37"/>
      <c r="R136" s="38"/>
    </row>
    <row r="137" spans="2:18" s="1" customFormat="1" ht="7" customHeight="1">
      <c r="B137" s="36"/>
      <c r="C137" s="37"/>
      <c r="D137" s="37"/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8"/>
    </row>
    <row r="138" spans="2:18" s="1" customFormat="1" ht="13.5">
      <c r="B138" s="36"/>
      <c r="C138" s="31" t="s">
        <v>28</v>
      </c>
      <c r="D138" s="37"/>
      <c r="E138" s="37"/>
      <c r="F138" s="29" t="str">
        <f>E13</f>
        <v>Plzeňské městské dopravní podniky, a.s.</v>
      </c>
      <c r="G138" s="37"/>
      <c r="H138" s="37"/>
      <c r="I138" s="37"/>
      <c r="J138" s="37"/>
      <c r="K138" s="31" t="s">
        <v>34</v>
      </c>
      <c r="L138" s="37"/>
      <c r="M138" s="238" t="str">
        <f>E19</f>
        <v xml:space="preserve"> </v>
      </c>
      <c r="N138" s="238"/>
      <c r="O138" s="238"/>
      <c r="P138" s="238"/>
      <c r="Q138" s="238"/>
      <c r="R138" s="38"/>
    </row>
    <row r="139" spans="2:18" s="1" customFormat="1" ht="14.5" customHeight="1">
      <c r="B139" s="36"/>
      <c r="C139" s="31" t="s">
        <v>32</v>
      </c>
      <c r="D139" s="37"/>
      <c r="E139" s="37"/>
      <c r="F139" s="29" t="str">
        <f>IF(E16="","",E16)</f>
        <v>Vyplň údaj</v>
      </c>
      <c r="G139" s="37"/>
      <c r="H139" s="37"/>
      <c r="I139" s="37"/>
      <c r="J139" s="37"/>
      <c r="K139" s="31" t="s">
        <v>37</v>
      </c>
      <c r="L139" s="37"/>
      <c r="M139" s="238" t="str">
        <f>E22</f>
        <v>RPE, s.r.o.</v>
      </c>
      <c r="N139" s="238"/>
      <c r="O139" s="238"/>
      <c r="P139" s="238"/>
      <c r="Q139" s="238"/>
      <c r="R139" s="38"/>
    </row>
    <row r="140" spans="2:18" s="1" customFormat="1" ht="10.4" customHeight="1">
      <c r="B140" s="36"/>
      <c r="C140" s="37"/>
      <c r="D140" s="37"/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37"/>
      <c r="P140" s="37"/>
      <c r="Q140" s="37"/>
      <c r="R140" s="38"/>
    </row>
    <row r="141" spans="2:27" s="9" customFormat="1" ht="29.25" customHeight="1">
      <c r="B141" s="157"/>
      <c r="C141" s="158" t="s">
        <v>169</v>
      </c>
      <c r="D141" s="159" t="s">
        <v>170</v>
      </c>
      <c r="E141" s="159" t="s">
        <v>61</v>
      </c>
      <c r="F141" s="267" t="s">
        <v>171</v>
      </c>
      <c r="G141" s="267"/>
      <c r="H141" s="267"/>
      <c r="I141" s="267"/>
      <c r="J141" s="159" t="s">
        <v>172</v>
      </c>
      <c r="K141" s="159" t="s">
        <v>173</v>
      </c>
      <c r="L141" s="268" t="s">
        <v>174</v>
      </c>
      <c r="M141" s="268"/>
      <c r="N141" s="267" t="s">
        <v>145</v>
      </c>
      <c r="O141" s="267"/>
      <c r="P141" s="267"/>
      <c r="Q141" s="269"/>
      <c r="R141" s="160"/>
      <c r="T141" s="81" t="s">
        <v>175</v>
      </c>
      <c r="U141" s="82" t="s">
        <v>43</v>
      </c>
      <c r="V141" s="82" t="s">
        <v>176</v>
      </c>
      <c r="W141" s="82" t="s">
        <v>177</v>
      </c>
      <c r="X141" s="82" t="s">
        <v>178</v>
      </c>
      <c r="Y141" s="82" t="s">
        <v>179</v>
      </c>
      <c r="Z141" s="82" t="s">
        <v>180</v>
      </c>
      <c r="AA141" s="83" t="s">
        <v>181</v>
      </c>
    </row>
    <row r="142" spans="2:63" s="1" customFormat="1" ht="29.25" customHeight="1">
      <c r="B142" s="36"/>
      <c r="C142" s="85" t="s">
        <v>142</v>
      </c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254">
        <f>BK142</f>
        <v>0</v>
      </c>
      <c r="O142" s="255"/>
      <c r="P142" s="255"/>
      <c r="Q142" s="255"/>
      <c r="R142" s="38"/>
      <c r="T142" s="84"/>
      <c r="U142" s="52"/>
      <c r="V142" s="52"/>
      <c r="W142" s="161">
        <f>W143+W206+W251</f>
        <v>0</v>
      </c>
      <c r="X142" s="52"/>
      <c r="Y142" s="161">
        <f>Y143+Y206+Y251</f>
        <v>39.80701188999999</v>
      </c>
      <c r="Z142" s="52"/>
      <c r="AA142" s="162">
        <f>AA143+AA206+AA251</f>
        <v>11.574224</v>
      </c>
      <c r="AT142" s="19" t="s">
        <v>78</v>
      </c>
      <c r="AU142" s="19" t="s">
        <v>147</v>
      </c>
      <c r="BK142" s="163">
        <f>BK143+BK206+BK251</f>
        <v>0</v>
      </c>
    </row>
    <row r="143" spans="2:63" s="10" customFormat="1" ht="37.4" customHeight="1">
      <c r="B143" s="164"/>
      <c r="C143" s="165"/>
      <c r="D143" s="166" t="s">
        <v>310</v>
      </c>
      <c r="E143" s="166"/>
      <c r="F143" s="166"/>
      <c r="G143" s="166"/>
      <c r="H143" s="166"/>
      <c r="I143" s="166"/>
      <c r="J143" s="166"/>
      <c r="K143" s="166"/>
      <c r="L143" s="166"/>
      <c r="M143" s="166"/>
      <c r="N143" s="256">
        <f>BK143</f>
        <v>0</v>
      </c>
      <c r="O143" s="257"/>
      <c r="P143" s="257"/>
      <c r="Q143" s="257"/>
      <c r="R143" s="167"/>
      <c r="T143" s="168"/>
      <c r="U143" s="165"/>
      <c r="V143" s="165"/>
      <c r="W143" s="169">
        <f>W144+W151+W156+W163+W177</f>
        <v>0</v>
      </c>
      <c r="X143" s="165"/>
      <c r="Y143" s="169">
        <f>Y144+Y151+Y156+Y163+Y177</f>
        <v>35.26285454999999</v>
      </c>
      <c r="Z143" s="165"/>
      <c r="AA143" s="170">
        <f>AA144+AA151+AA156+AA163+AA177</f>
        <v>11.574224</v>
      </c>
      <c r="AR143" s="171" t="s">
        <v>87</v>
      </c>
      <c r="AT143" s="172" t="s">
        <v>78</v>
      </c>
      <c r="AU143" s="172" t="s">
        <v>79</v>
      </c>
      <c r="AY143" s="171" t="s">
        <v>183</v>
      </c>
      <c r="BK143" s="173">
        <f>BK144+BK151+BK156+BK163+BK177</f>
        <v>0</v>
      </c>
    </row>
    <row r="144" spans="2:63" s="10" customFormat="1" ht="19.9" customHeight="1">
      <c r="B144" s="164"/>
      <c r="C144" s="165"/>
      <c r="D144" s="174" t="s">
        <v>1327</v>
      </c>
      <c r="E144" s="174"/>
      <c r="F144" s="174"/>
      <c r="G144" s="174"/>
      <c r="H144" s="174"/>
      <c r="I144" s="174"/>
      <c r="J144" s="174"/>
      <c r="K144" s="174"/>
      <c r="L144" s="174"/>
      <c r="M144" s="174"/>
      <c r="N144" s="258">
        <f>BK144</f>
        <v>0</v>
      </c>
      <c r="O144" s="259"/>
      <c r="P144" s="259"/>
      <c r="Q144" s="259"/>
      <c r="R144" s="167"/>
      <c r="T144" s="168"/>
      <c r="U144" s="165"/>
      <c r="V144" s="165"/>
      <c r="W144" s="169">
        <f>SUM(W145:W150)</f>
        <v>0</v>
      </c>
      <c r="X144" s="165"/>
      <c r="Y144" s="169">
        <f>SUM(Y145:Y150)</f>
        <v>0.084</v>
      </c>
      <c r="Z144" s="165"/>
      <c r="AA144" s="170">
        <f>SUM(AA145:AA150)</f>
        <v>0</v>
      </c>
      <c r="AR144" s="171" t="s">
        <v>87</v>
      </c>
      <c r="AT144" s="172" t="s">
        <v>78</v>
      </c>
      <c r="AU144" s="172" t="s">
        <v>87</v>
      </c>
      <c r="AY144" s="171" t="s">
        <v>183</v>
      </c>
      <c r="BK144" s="173">
        <f>SUM(BK145:BK150)</f>
        <v>0</v>
      </c>
    </row>
    <row r="145" spans="2:65" s="1" customFormat="1" ht="31.5" customHeight="1">
      <c r="B145" s="36"/>
      <c r="C145" s="175" t="s">
        <v>87</v>
      </c>
      <c r="D145" s="175" t="s">
        <v>184</v>
      </c>
      <c r="E145" s="176" t="s">
        <v>1346</v>
      </c>
      <c r="F145" s="250" t="s">
        <v>1347</v>
      </c>
      <c r="G145" s="250"/>
      <c r="H145" s="250"/>
      <c r="I145" s="250"/>
      <c r="J145" s="177" t="s">
        <v>1000</v>
      </c>
      <c r="K145" s="178">
        <v>15</v>
      </c>
      <c r="L145" s="251">
        <v>0</v>
      </c>
      <c r="M145" s="252"/>
      <c r="N145" s="253">
        <f aca="true" t="shared" si="5" ref="N145:N150">ROUND(L145*K145,2)</f>
        <v>0</v>
      </c>
      <c r="O145" s="253"/>
      <c r="P145" s="253"/>
      <c r="Q145" s="253"/>
      <c r="R145" s="38"/>
      <c r="T145" s="179" t="s">
        <v>22</v>
      </c>
      <c r="U145" s="45" t="s">
        <v>44</v>
      </c>
      <c r="V145" s="37"/>
      <c r="W145" s="180">
        <f aca="true" t="shared" si="6" ref="W145:W150">V145*K145</f>
        <v>0</v>
      </c>
      <c r="X145" s="180">
        <v>0</v>
      </c>
      <c r="Y145" s="180">
        <f aca="true" t="shared" si="7" ref="Y145:Y150">X145*K145</f>
        <v>0</v>
      </c>
      <c r="Z145" s="180">
        <v>0</v>
      </c>
      <c r="AA145" s="181">
        <f aca="true" t="shared" si="8" ref="AA145:AA150">Z145*K145</f>
        <v>0</v>
      </c>
      <c r="AR145" s="19" t="s">
        <v>198</v>
      </c>
      <c r="AT145" s="19" t="s">
        <v>184</v>
      </c>
      <c r="AU145" s="19" t="s">
        <v>105</v>
      </c>
      <c r="AY145" s="19" t="s">
        <v>183</v>
      </c>
      <c r="BE145" s="119">
        <f aca="true" t="shared" si="9" ref="BE145:BE150">IF(U145="základní",N145,0)</f>
        <v>0</v>
      </c>
      <c r="BF145" s="119">
        <f aca="true" t="shared" si="10" ref="BF145:BF150">IF(U145="snížená",N145,0)</f>
        <v>0</v>
      </c>
      <c r="BG145" s="119">
        <f aca="true" t="shared" si="11" ref="BG145:BG150">IF(U145="zákl. přenesená",N145,0)</f>
        <v>0</v>
      </c>
      <c r="BH145" s="119">
        <f aca="true" t="shared" si="12" ref="BH145:BH150">IF(U145="sníž. přenesená",N145,0)</f>
        <v>0</v>
      </c>
      <c r="BI145" s="119">
        <f aca="true" t="shared" si="13" ref="BI145:BI150">IF(U145="nulová",N145,0)</f>
        <v>0</v>
      </c>
      <c r="BJ145" s="19" t="s">
        <v>87</v>
      </c>
      <c r="BK145" s="119">
        <f aca="true" t="shared" si="14" ref="BK145:BK150">ROUND(L145*K145,2)</f>
        <v>0</v>
      </c>
      <c r="BL145" s="19" t="s">
        <v>198</v>
      </c>
      <c r="BM145" s="19" t="s">
        <v>1348</v>
      </c>
    </row>
    <row r="146" spans="2:65" s="1" customFormat="1" ht="31.5" customHeight="1">
      <c r="B146" s="36"/>
      <c r="C146" s="175" t="s">
        <v>105</v>
      </c>
      <c r="D146" s="175" t="s">
        <v>184</v>
      </c>
      <c r="E146" s="176" t="s">
        <v>1349</v>
      </c>
      <c r="F146" s="250" t="s">
        <v>1350</v>
      </c>
      <c r="G146" s="250"/>
      <c r="H146" s="250"/>
      <c r="I146" s="250"/>
      <c r="J146" s="177" t="s">
        <v>1000</v>
      </c>
      <c r="K146" s="178">
        <v>15</v>
      </c>
      <c r="L146" s="251">
        <v>0</v>
      </c>
      <c r="M146" s="252"/>
      <c r="N146" s="253">
        <f t="shared" si="5"/>
        <v>0</v>
      </c>
      <c r="O146" s="253"/>
      <c r="P146" s="253"/>
      <c r="Q146" s="253"/>
      <c r="R146" s="38"/>
      <c r="T146" s="179" t="s">
        <v>22</v>
      </c>
      <c r="U146" s="45" t="s">
        <v>44</v>
      </c>
      <c r="V146" s="37"/>
      <c r="W146" s="180">
        <f t="shared" si="6"/>
        <v>0</v>
      </c>
      <c r="X146" s="180">
        <v>0</v>
      </c>
      <c r="Y146" s="180">
        <f t="shared" si="7"/>
        <v>0</v>
      </c>
      <c r="Z146" s="180">
        <v>0</v>
      </c>
      <c r="AA146" s="181">
        <f t="shared" si="8"/>
        <v>0</v>
      </c>
      <c r="AR146" s="19" t="s">
        <v>198</v>
      </c>
      <c r="AT146" s="19" t="s">
        <v>184</v>
      </c>
      <c r="AU146" s="19" t="s">
        <v>105</v>
      </c>
      <c r="AY146" s="19" t="s">
        <v>183</v>
      </c>
      <c r="BE146" s="119">
        <f t="shared" si="9"/>
        <v>0</v>
      </c>
      <c r="BF146" s="119">
        <f t="shared" si="10"/>
        <v>0</v>
      </c>
      <c r="BG146" s="119">
        <f t="shared" si="11"/>
        <v>0</v>
      </c>
      <c r="BH146" s="119">
        <f t="shared" si="12"/>
        <v>0</v>
      </c>
      <c r="BI146" s="119">
        <f t="shared" si="13"/>
        <v>0</v>
      </c>
      <c r="BJ146" s="19" t="s">
        <v>87</v>
      </c>
      <c r="BK146" s="119">
        <f t="shared" si="14"/>
        <v>0</v>
      </c>
      <c r="BL146" s="19" t="s">
        <v>198</v>
      </c>
      <c r="BM146" s="19" t="s">
        <v>1351</v>
      </c>
    </row>
    <row r="147" spans="2:65" s="1" customFormat="1" ht="31.5" customHeight="1">
      <c r="B147" s="36"/>
      <c r="C147" s="175" t="s">
        <v>182</v>
      </c>
      <c r="D147" s="175" t="s">
        <v>184</v>
      </c>
      <c r="E147" s="176" t="s">
        <v>1352</v>
      </c>
      <c r="F147" s="250" t="s">
        <v>1353</v>
      </c>
      <c r="G147" s="250"/>
      <c r="H147" s="250"/>
      <c r="I147" s="250"/>
      <c r="J147" s="177" t="s">
        <v>884</v>
      </c>
      <c r="K147" s="178">
        <v>100</v>
      </c>
      <c r="L147" s="251">
        <v>0</v>
      </c>
      <c r="M147" s="252"/>
      <c r="N147" s="253">
        <f t="shared" si="5"/>
        <v>0</v>
      </c>
      <c r="O147" s="253"/>
      <c r="P147" s="253"/>
      <c r="Q147" s="253"/>
      <c r="R147" s="38"/>
      <c r="T147" s="179" t="s">
        <v>22</v>
      </c>
      <c r="U147" s="45" t="s">
        <v>44</v>
      </c>
      <c r="V147" s="37"/>
      <c r="W147" s="180">
        <f t="shared" si="6"/>
        <v>0</v>
      </c>
      <c r="X147" s="180">
        <v>0.00084</v>
      </c>
      <c r="Y147" s="180">
        <f t="shared" si="7"/>
        <v>0.084</v>
      </c>
      <c r="Z147" s="180">
        <v>0</v>
      </c>
      <c r="AA147" s="181">
        <f t="shared" si="8"/>
        <v>0</v>
      </c>
      <c r="AR147" s="19" t="s">
        <v>198</v>
      </c>
      <c r="AT147" s="19" t="s">
        <v>184</v>
      </c>
      <c r="AU147" s="19" t="s">
        <v>105</v>
      </c>
      <c r="AY147" s="19" t="s">
        <v>183</v>
      </c>
      <c r="BE147" s="119">
        <f t="shared" si="9"/>
        <v>0</v>
      </c>
      <c r="BF147" s="119">
        <f t="shared" si="10"/>
        <v>0</v>
      </c>
      <c r="BG147" s="119">
        <f t="shared" si="11"/>
        <v>0</v>
      </c>
      <c r="BH147" s="119">
        <f t="shared" si="12"/>
        <v>0</v>
      </c>
      <c r="BI147" s="119">
        <f t="shared" si="13"/>
        <v>0</v>
      </c>
      <c r="BJ147" s="19" t="s">
        <v>87</v>
      </c>
      <c r="BK147" s="119">
        <f t="shared" si="14"/>
        <v>0</v>
      </c>
      <c r="BL147" s="19" t="s">
        <v>198</v>
      </c>
      <c r="BM147" s="19" t="s">
        <v>1354</v>
      </c>
    </row>
    <row r="148" spans="2:65" s="1" customFormat="1" ht="31.5" customHeight="1">
      <c r="B148" s="36"/>
      <c r="C148" s="175" t="s">
        <v>198</v>
      </c>
      <c r="D148" s="175" t="s">
        <v>184</v>
      </c>
      <c r="E148" s="176" t="s">
        <v>1355</v>
      </c>
      <c r="F148" s="250" t="s">
        <v>1356</v>
      </c>
      <c r="G148" s="250"/>
      <c r="H148" s="250"/>
      <c r="I148" s="250"/>
      <c r="J148" s="177" t="s">
        <v>884</v>
      </c>
      <c r="K148" s="178">
        <v>100</v>
      </c>
      <c r="L148" s="251">
        <v>0</v>
      </c>
      <c r="M148" s="252"/>
      <c r="N148" s="253">
        <f t="shared" si="5"/>
        <v>0</v>
      </c>
      <c r="O148" s="253"/>
      <c r="P148" s="253"/>
      <c r="Q148" s="253"/>
      <c r="R148" s="38"/>
      <c r="T148" s="179" t="s">
        <v>22</v>
      </c>
      <c r="U148" s="45" t="s">
        <v>44</v>
      </c>
      <c r="V148" s="37"/>
      <c r="W148" s="180">
        <f t="shared" si="6"/>
        <v>0</v>
      </c>
      <c r="X148" s="180">
        <v>0</v>
      </c>
      <c r="Y148" s="180">
        <f t="shared" si="7"/>
        <v>0</v>
      </c>
      <c r="Z148" s="180">
        <v>0</v>
      </c>
      <c r="AA148" s="181">
        <f t="shared" si="8"/>
        <v>0</v>
      </c>
      <c r="AR148" s="19" t="s">
        <v>198</v>
      </c>
      <c r="AT148" s="19" t="s">
        <v>184</v>
      </c>
      <c r="AU148" s="19" t="s">
        <v>105</v>
      </c>
      <c r="AY148" s="19" t="s">
        <v>183</v>
      </c>
      <c r="BE148" s="119">
        <f t="shared" si="9"/>
        <v>0</v>
      </c>
      <c r="BF148" s="119">
        <f t="shared" si="10"/>
        <v>0</v>
      </c>
      <c r="BG148" s="119">
        <f t="shared" si="11"/>
        <v>0</v>
      </c>
      <c r="BH148" s="119">
        <f t="shared" si="12"/>
        <v>0</v>
      </c>
      <c r="BI148" s="119">
        <f t="shared" si="13"/>
        <v>0</v>
      </c>
      <c r="BJ148" s="19" t="s">
        <v>87</v>
      </c>
      <c r="BK148" s="119">
        <f t="shared" si="14"/>
        <v>0</v>
      </c>
      <c r="BL148" s="19" t="s">
        <v>198</v>
      </c>
      <c r="BM148" s="19" t="s">
        <v>1357</v>
      </c>
    </row>
    <row r="149" spans="2:65" s="1" customFormat="1" ht="31.5" customHeight="1">
      <c r="B149" s="36"/>
      <c r="C149" s="175" t="s">
        <v>202</v>
      </c>
      <c r="D149" s="175" t="s">
        <v>184</v>
      </c>
      <c r="E149" s="176" t="s">
        <v>1358</v>
      </c>
      <c r="F149" s="250" t="s">
        <v>1359</v>
      </c>
      <c r="G149" s="250"/>
      <c r="H149" s="250"/>
      <c r="I149" s="250"/>
      <c r="J149" s="177" t="s">
        <v>1000</v>
      </c>
      <c r="K149" s="178">
        <v>54</v>
      </c>
      <c r="L149" s="251">
        <v>0</v>
      </c>
      <c r="M149" s="252"/>
      <c r="N149" s="253">
        <f t="shared" si="5"/>
        <v>0</v>
      </c>
      <c r="O149" s="253"/>
      <c r="P149" s="253"/>
      <c r="Q149" s="253"/>
      <c r="R149" s="38"/>
      <c r="T149" s="179" t="s">
        <v>22</v>
      </c>
      <c r="U149" s="45" t="s">
        <v>44</v>
      </c>
      <c r="V149" s="37"/>
      <c r="W149" s="180">
        <f t="shared" si="6"/>
        <v>0</v>
      </c>
      <c r="X149" s="180">
        <v>0</v>
      </c>
      <c r="Y149" s="180">
        <f t="shared" si="7"/>
        <v>0</v>
      </c>
      <c r="Z149" s="180">
        <v>0</v>
      </c>
      <c r="AA149" s="181">
        <f t="shared" si="8"/>
        <v>0</v>
      </c>
      <c r="AR149" s="19" t="s">
        <v>198</v>
      </c>
      <c r="AT149" s="19" t="s">
        <v>184</v>
      </c>
      <c r="AU149" s="19" t="s">
        <v>105</v>
      </c>
      <c r="AY149" s="19" t="s">
        <v>183</v>
      </c>
      <c r="BE149" s="119">
        <f t="shared" si="9"/>
        <v>0</v>
      </c>
      <c r="BF149" s="119">
        <f t="shared" si="10"/>
        <v>0</v>
      </c>
      <c r="BG149" s="119">
        <f t="shared" si="11"/>
        <v>0</v>
      </c>
      <c r="BH149" s="119">
        <f t="shared" si="12"/>
        <v>0</v>
      </c>
      <c r="BI149" s="119">
        <f t="shared" si="13"/>
        <v>0</v>
      </c>
      <c r="BJ149" s="19" t="s">
        <v>87</v>
      </c>
      <c r="BK149" s="119">
        <f t="shared" si="14"/>
        <v>0</v>
      </c>
      <c r="BL149" s="19" t="s">
        <v>198</v>
      </c>
      <c r="BM149" s="19" t="s">
        <v>1360</v>
      </c>
    </row>
    <row r="150" spans="2:65" s="1" customFormat="1" ht="22.5" customHeight="1">
      <c r="B150" s="36"/>
      <c r="C150" s="175" t="s">
        <v>206</v>
      </c>
      <c r="D150" s="175" t="s">
        <v>184</v>
      </c>
      <c r="E150" s="176" t="s">
        <v>1361</v>
      </c>
      <c r="F150" s="250" t="s">
        <v>1362</v>
      </c>
      <c r="G150" s="250"/>
      <c r="H150" s="250"/>
      <c r="I150" s="250"/>
      <c r="J150" s="177" t="s">
        <v>884</v>
      </c>
      <c r="K150" s="178">
        <v>49</v>
      </c>
      <c r="L150" s="251">
        <v>0</v>
      </c>
      <c r="M150" s="252"/>
      <c r="N150" s="253">
        <f t="shared" si="5"/>
        <v>0</v>
      </c>
      <c r="O150" s="253"/>
      <c r="P150" s="253"/>
      <c r="Q150" s="253"/>
      <c r="R150" s="38"/>
      <c r="T150" s="179" t="s">
        <v>22</v>
      </c>
      <c r="U150" s="45" t="s">
        <v>44</v>
      </c>
      <c r="V150" s="37"/>
      <c r="W150" s="180">
        <f t="shared" si="6"/>
        <v>0</v>
      </c>
      <c r="X150" s="180">
        <v>0</v>
      </c>
      <c r="Y150" s="180">
        <f t="shared" si="7"/>
        <v>0</v>
      </c>
      <c r="Z150" s="180">
        <v>0</v>
      </c>
      <c r="AA150" s="181">
        <f t="shared" si="8"/>
        <v>0</v>
      </c>
      <c r="AR150" s="19" t="s">
        <v>198</v>
      </c>
      <c r="AT150" s="19" t="s">
        <v>184</v>
      </c>
      <c r="AU150" s="19" t="s">
        <v>105</v>
      </c>
      <c r="AY150" s="19" t="s">
        <v>183</v>
      </c>
      <c r="BE150" s="119">
        <f t="shared" si="9"/>
        <v>0</v>
      </c>
      <c r="BF150" s="119">
        <f t="shared" si="10"/>
        <v>0</v>
      </c>
      <c r="BG150" s="119">
        <f t="shared" si="11"/>
        <v>0</v>
      </c>
      <c r="BH150" s="119">
        <f t="shared" si="12"/>
        <v>0</v>
      </c>
      <c r="BI150" s="119">
        <f t="shared" si="13"/>
        <v>0</v>
      </c>
      <c r="BJ150" s="19" t="s">
        <v>87</v>
      </c>
      <c r="BK150" s="119">
        <f t="shared" si="14"/>
        <v>0</v>
      </c>
      <c r="BL150" s="19" t="s">
        <v>198</v>
      </c>
      <c r="BM150" s="19" t="s">
        <v>1363</v>
      </c>
    </row>
    <row r="151" spans="2:63" s="10" customFormat="1" ht="29.9" customHeight="1">
      <c r="B151" s="164"/>
      <c r="C151" s="165"/>
      <c r="D151" s="174" t="s">
        <v>1328</v>
      </c>
      <c r="E151" s="174"/>
      <c r="F151" s="174"/>
      <c r="G151" s="174"/>
      <c r="H151" s="174"/>
      <c r="I151" s="174"/>
      <c r="J151" s="174"/>
      <c r="K151" s="174"/>
      <c r="L151" s="174"/>
      <c r="M151" s="174"/>
      <c r="N151" s="260">
        <f>BK151</f>
        <v>0</v>
      </c>
      <c r="O151" s="261"/>
      <c r="P151" s="261"/>
      <c r="Q151" s="261"/>
      <c r="R151" s="167"/>
      <c r="T151" s="168"/>
      <c r="U151" s="165"/>
      <c r="V151" s="165"/>
      <c r="W151" s="169">
        <f>SUM(W152:W155)</f>
        <v>0</v>
      </c>
      <c r="X151" s="165"/>
      <c r="Y151" s="169">
        <f>SUM(Y152:Y155)</f>
        <v>11.4581121</v>
      </c>
      <c r="Z151" s="165"/>
      <c r="AA151" s="170">
        <f>SUM(AA152:AA155)</f>
        <v>0</v>
      </c>
      <c r="AR151" s="171" t="s">
        <v>87</v>
      </c>
      <c r="AT151" s="172" t="s">
        <v>78</v>
      </c>
      <c r="AU151" s="172" t="s">
        <v>87</v>
      </c>
      <c r="AY151" s="171" t="s">
        <v>183</v>
      </c>
      <c r="BK151" s="173">
        <f>SUM(BK152:BK155)</f>
        <v>0</v>
      </c>
    </row>
    <row r="152" spans="2:65" s="1" customFormat="1" ht="31.5" customHeight="1">
      <c r="B152" s="36"/>
      <c r="C152" s="175" t="s">
        <v>210</v>
      </c>
      <c r="D152" s="175" t="s">
        <v>184</v>
      </c>
      <c r="E152" s="176" t="s">
        <v>1364</v>
      </c>
      <c r="F152" s="250" t="s">
        <v>1365</v>
      </c>
      <c r="G152" s="250"/>
      <c r="H152" s="250"/>
      <c r="I152" s="250"/>
      <c r="J152" s="177" t="s">
        <v>884</v>
      </c>
      <c r="K152" s="178">
        <v>6.119</v>
      </c>
      <c r="L152" s="251">
        <v>0</v>
      </c>
      <c r="M152" s="252"/>
      <c r="N152" s="253">
        <f>ROUND(L152*K152,2)</f>
        <v>0</v>
      </c>
      <c r="O152" s="253"/>
      <c r="P152" s="253"/>
      <c r="Q152" s="253"/>
      <c r="R152" s="38"/>
      <c r="T152" s="179" t="s">
        <v>22</v>
      </c>
      <c r="U152" s="45" t="s">
        <v>44</v>
      </c>
      <c r="V152" s="37"/>
      <c r="W152" s="180">
        <f>V152*K152</f>
        <v>0</v>
      </c>
      <c r="X152" s="180">
        <v>0.2209</v>
      </c>
      <c r="Y152" s="180">
        <f>X152*K152</f>
        <v>1.3516871</v>
      </c>
      <c r="Z152" s="180">
        <v>0</v>
      </c>
      <c r="AA152" s="181">
        <f>Z152*K152</f>
        <v>0</v>
      </c>
      <c r="AR152" s="19" t="s">
        <v>198</v>
      </c>
      <c r="AT152" s="19" t="s">
        <v>184</v>
      </c>
      <c r="AU152" s="19" t="s">
        <v>105</v>
      </c>
      <c r="AY152" s="19" t="s">
        <v>183</v>
      </c>
      <c r="BE152" s="119">
        <f>IF(U152="základní",N152,0)</f>
        <v>0</v>
      </c>
      <c r="BF152" s="119">
        <f>IF(U152="snížená",N152,0)</f>
        <v>0</v>
      </c>
      <c r="BG152" s="119">
        <f>IF(U152="zákl. přenesená",N152,0)</f>
        <v>0</v>
      </c>
      <c r="BH152" s="119">
        <f>IF(U152="sníž. přenesená",N152,0)</f>
        <v>0</v>
      </c>
      <c r="BI152" s="119">
        <f>IF(U152="nulová",N152,0)</f>
        <v>0</v>
      </c>
      <c r="BJ152" s="19" t="s">
        <v>87</v>
      </c>
      <c r="BK152" s="119">
        <f>ROUND(L152*K152,2)</f>
        <v>0</v>
      </c>
      <c r="BL152" s="19" t="s">
        <v>198</v>
      </c>
      <c r="BM152" s="19" t="s">
        <v>1366</v>
      </c>
    </row>
    <row r="153" spans="2:65" s="1" customFormat="1" ht="31.5" customHeight="1">
      <c r="B153" s="36"/>
      <c r="C153" s="175" t="s">
        <v>215</v>
      </c>
      <c r="D153" s="175" t="s">
        <v>184</v>
      </c>
      <c r="E153" s="176" t="s">
        <v>1367</v>
      </c>
      <c r="F153" s="250" t="s">
        <v>1368</v>
      </c>
      <c r="G153" s="250"/>
      <c r="H153" s="250"/>
      <c r="I153" s="250"/>
      <c r="J153" s="177" t="s">
        <v>884</v>
      </c>
      <c r="K153" s="178">
        <v>29.25</v>
      </c>
      <c r="L153" s="251">
        <v>0</v>
      </c>
      <c r="M153" s="252"/>
      <c r="N153" s="253">
        <f>ROUND(L153*K153,2)</f>
        <v>0</v>
      </c>
      <c r="O153" s="253"/>
      <c r="P153" s="253"/>
      <c r="Q153" s="253"/>
      <c r="R153" s="38"/>
      <c r="T153" s="179" t="s">
        <v>22</v>
      </c>
      <c r="U153" s="45" t="s">
        <v>44</v>
      </c>
      <c r="V153" s="37"/>
      <c r="W153" s="180">
        <f>V153*K153</f>
        <v>0</v>
      </c>
      <c r="X153" s="180">
        <v>0.34075</v>
      </c>
      <c r="Y153" s="180">
        <f>X153*K153</f>
        <v>9.9669375</v>
      </c>
      <c r="Z153" s="180">
        <v>0</v>
      </c>
      <c r="AA153" s="181">
        <f>Z153*K153</f>
        <v>0</v>
      </c>
      <c r="AR153" s="19" t="s">
        <v>198</v>
      </c>
      <c r="AT153" s="19" t="s">
        <v>184</v>
      </c>
      <c r="AU153" s="19" t="s">
        <v>105</v>
      </c>
      <c r="AY153" s="19" t="s">
        <v>183</v>
      </c>
      <c r="BE153" s="119">
        <f>IF(U153="základní",N153,0)</f>
        <v>0</v>
      </c>
      <c r="BF153" s="119">
        <f>IF(U153="snížená",N153,0)</f>
        <v>0</v>
      </c>
      <c r="BG153" s="119">
        <f>IF(U153="zákl. přenesená",N153,0)</f>
        <v>0</v>
      </c>
      <c r="BH153" s="119">
        <f>IF(U153="sníž. přenesená",N153,0)</f>
        <v>0</v>
      </c>
      <c r="BI153" s="119">
        <f>IF(U153="nulová",N153,0)</f>
        <v>0</v>
      </c>
      <c r="BJ153" s="19" t="s">
        <v>87</v>
      </c>
      <c r="BK153" s="119">
        <f>ROUND(L153*K153,2)</f>
        <v>0</v>
      </c>
      <c r="BL153" s="19" t="s">
        <v>198</v>
      </c>
      <c r="BM153" s="19" t="s">
        <v>1369</v>
      </c>
    </row>
    <row r="154" spans="2:65" s="1" customFormat="1" ht="22.5" customHeight="1">
      <c r="B154" s="36"/>
      <c r="C154" s="175" t="s">
        <v>219</v>
      </c>
      <c r="D154" s="175" t="s">
        <v>184</v>
      </c>
      <c r="E154" s="176" t="s">
        <v>1370</v>
      </c>
      <c r="F154" s="250" t="s">
        <v>1371</v>
      </c>
      <c r="G154" s="250"/>
      <c r="H154" s="250"/>
      <c r="I154" s="250"/>
      <c r="J154" s="177" t="s">
        <v>187</v>
      </c>
      <c r="K154" s="178">
        <v>3</v>
      </c>
      <c r="L154" s="251">
        <v>0</v>
      </c>
      <c r="M154" s="252"/>
      <c r="N154" s="253">
        <f>ROUND(L154*K154,2)</f>
        <v>0</v>
      </c>
      <c r="O154" s="253"/>
      <c r="P154" s="253"/>
      <c r="Q154" s="253"/>
      <c r="R154" s="38"/>
      <c r="T154" s="179" t="s">
        <v>22</v>
      </c>
      <c r="U154" s="45" t="s">
        <v>44</v>
      </c>
      <c r="V154" s="37"/>
      <c r="W154" s="180">
        <f>V154*K154</f>
        <v>0</v>
      </c>
      <c r="X154" s="180">
        <v>0.04645</v>
      </c>
      <c r="Y154" s="180">
        <f>X154*K154</f>
        <v>0.13935</v>
      </c>
      <c r="Z154" s="180">
        <v>0</v>
      </c>
      <c r="AA154" s="181">
        <f>Z154*K154</f>
        <v>0</v>
      </c>
      <c r="AR154" s="19" t="s">
        <v>198</v>
      </c>
      <c r="AT154" s="19" t="s">
        <v>184</v>
      </c>
      <c r="AU154" s="19" t="s">
        <v>105</v>
      </c>
      <c r="AY154" s="19" t="s">
        <v>183</v>
      </c>
      <c r="BE154" s="119">
        <f>IF(U154="základní",N154,0)</f>
        <v>0</v>
      </c>
      <c r="BF154" s="119">
        <f>IF(U154="snížená",N154,0)</f>
        <v>0</v>
      </c>
      <c r="BG154" s="119">
        <f>IF(U154="zákl. přenesená",N154,0)</f>
        <v>0</v>
      </c>
      <c r="BH154" s="119">
        <f>IF(U154="sníž. přenesená",N154,0)</f>
        <v>0</v>
      </c>
      <c r="BI154" s="119">
        <f>IF(U154="nulová",N154,0)</f>
        <v>0</v>
      </c>
      <c r="BJ154" s="19" t="s">
        <v>87</v>
      </c>
      <c r="BK154" s="119">
        <f>ROUND(L154*K154,2)</f>
        <v>0</v>
      </c>
      <c r="BL154" s="19" t="s">
        <v>198</v>
      </c>
      <c r="BM154" s="19" t="s">
        <v>1372</v>
      </c>
    </row>
    <row r="155" spans="2:65" s="1" customFormat="1" ht="31.5" customHeight="1">
      <c r="B155" s="36"/>
      <c r="C155" s="175" t="s">
        <v>223</v>
      </c>
      <c r="D155" s="175" t="s">
        <v>184</v>
      </c>
      <c r="E155" s="176" t="s">
        <v>1373</v>
      </c>
      <c r="F155" s="250" t="s">
        <v>1374</v>
      </c>
      <c r="G155" s="250"/>
      <c r="H155" s="250"/>
      <c r="I155" s="250"/>
      <c r="J155" s="177" t="s">
        <v>213</v>
      </c>
      <c r="K155" s="178">
        <v>1.25</v>
      </c>
      <c r="L155" s="251">
        <v>0</v>
      </c>
      <c r="M155" s="252"/>
      <c r="N155" s="253">
        <f>ROUND(L155*K155,2)</f>
        <v>0</v>
      </c>
      <c r="O155" s="253"/>
      <c r="P155" s="253"/>
      <c r="Q155" s="253"/>
      <c r="R155" s="38"/>
      <c r="T155" s="179" t="s">
        <v>22</v>
      </c>
      <c r="U155" s="45" t="s">
        <v>44</v>
      </c>
      <c r="V155" s="37"/>
      <c r="W155" s="180">
        <f>V155*K155</f>
        <v>0</v>
      </c>
      <c r="X155" s="180">
        <v>0.00011</v>
      </c>
      <c r="Y155" s="180">
        <f>X155*K155</f>
        <v>0.0001375</v>
      </c>
      <c r="Z155" s="180">
        <v>0</v>
      </c>
      <c r="AA155" s="181">
        <f>Z155*K155</f>
        <v>0</v>
      </c>
      <c r="AR155" s="19" t="s">
        <v>198</v>
      </c>
      <c r="AT155" s="19" t="s">
        <v>184</v>
      </c>
      <c r="AU155" s="19" t="s">
        <v>105</v>
      </c>
      <c r="AY155" s="19" t="s">
        <v>183</v>
      </c>
      <c r="BE155" s="119">
        <f>IF(U155="základní",N155,0)</f>
        <v>0</v>
      </c>
      <c r="BF155" s="119">
        <f>IF(U155="snížená",N155,0)</f>
        <v>0</v>
      </c>
      <c r="BG155" s="119">
        <f>IF(U155="zákl. přenesená",N155,0)</f>
        <v>0</v>
      </c>
      <c r="BH155" s="119">
        <f>IF(U155="sníž. přenesená",N155,0)</f>
        <v>0</v>
      </c>
      <c r="BI155" s="119">
        <f>IF(U155="nulová",N155,0)</f>
        <v>0</v>
      </c>
      <c r="BJ155" s="19" t="s">
        <v>87</v>
      </c>
      <c r="BK155" s="119">
        <f>ROUND(L155*K155,2)</f>
        <v>0</v>
      </c>
      <c r="BL155" s="19" t="s">
        <v>198</v>
      </c>
      <c r="BM155" s="19" t="s">
        <v>1375</v>
      </c>
    </row>
    <row r="156" spans="2:63" s="10" customFormat="1" ht="29.9" customHeight="1">
      <c r="B156" s="164"/>
      <c r="C156" s="165"/>
      <c r="D156" s="174" t="s">
        <v>1329</v>
      </c>
      <c r="E156" s="174"/>
      <c r="F156" s="174"/>
      <c r="G156" s="174"/>
      <c r="H156" s="174"/>
      <c r="I156" s="174"/>
      <c r="J156" s="174"/>
      <c r="K156" s="174"/>
      <c r="L156" s="174"/>
      <c r="M156" s="174"/>
      <c r="N156" s="260">
        <f>BK156</f>
        <v>0</v>
      </c>
      <c r="O156" s="261"/>
      <c r="P156" s="261"/>
      <c r="Q156" s="261"/>
      <c r="R156" s="167"/>
      <c r="T156" s="168"/>
      <c r="U156" s="165"/>
      <c r="V156" s="165"/>
      <c r="W156" s="169">
        <f>SUM(W157:W162)</f>
        <v>0</v>
      </c>
      <c r="X156" s="165"/>
      <c r="Y156" s="169">
        <f>SUM(Y157:Y162)</f>
        <v>5.61577209</v>
      </c>
      <c r="Z156" s="165"/>
      <c r="AA156" s="170">
        <f>SUM(AA157:AA162)</f>
        <v>0</v>
      </c>
      <c r="AR156" s="171" t="s">
        <v>87</v>
      </c>
      <c r="AT156" s="172" t="s">
        <v>78</v>
      </c>
      <c r="AU156" s="172" t="s">
        <v>87</v>
      </c>
      <c r="AY156" s="171" t="s">
        <v>183</v>
      </c>
      <c r="BK156" s="173">
        <f>SUM(BK157:BK162)</f>
        <v>0</v>
      </c>
    </row>
    <row r="157" spans="2:65" s="1" customFormat="1" ht="22.5" customHeight="1">
      <c r="B157" s="36"/>
      <c r="C157" s="175" t="s">
        <v>227</v>
      </c>
      <c r="D157" s="175" t="s">
        <v>184</v>
      </c>
      <c r="E157" s="176" t="s">
        <v>1376</v>
      </c>
      <c r="F157" s="250" t="s">
        <v>1377</v>
      </c>
      <c r="G157" s="250"/>
      <c r="H157" s="250"/>
      <c r="I157" s="250"/>
      <c r="J157" s="177" t="s">
        <v>1000</v>
      </c>
      <c r="K157" s="178">
        <v>2.218</v>
      </c>
      <c r="L157" s="251">
        <v>0</v>
      </c>
      <c r="M157" s="252"/>
      <c r="N157" s="253">
        <f aca="true" t="shared" si="15" ref="N157:N162">ROUND(L157*K157,2)</f>
        <v>0</v>
      </c>
      <c r="O157" s="253"/>
      <c r="P157" s="253"/>
      <c r="Q157" s="253"/>
      <c r="R157" s="38"/>
      <c r="T157" s="179" t="s">
        <v>22</v>
      </c>
      <c r="U157" s="45" t="s">
        <v>44</v>
      </c>
      <c r="V157" s="37"/>
      <c r="W157" s="180">
        <f aca="true" t="shared" si="16" ref="W157:W162">V157*K157</f>
        <v>0</v>
      </c>
      <c r="X157" s="180">
        <v>2.45343</v>
      </c>
      <c r="Y157" s="180">
        <f aca="true" t="shared" si="17" ref="Y157:Y162">X157*K157</f>
        <v>5.44170774</v>
      </c>
      <c r="Z157" s="180">
        <v>0</v>
      </c>
      <c r="AA157" s="181">
        <f aca="true" t="shared" si="18" ref="AA157:AA162">Z157*K157</f>
        <v>0</v>
      </c>
      <c r="AR157" s="19" t="s">
        <v>198</v>
      </c>
      <c r="AT157" s="19" t="s">
        <v>184</v>
      </c>
      <c r="AU157" s="19" t="s">
        <v>105</v>
      </c>
      <c r="AY157" s="19" t="s">
        <v>183</v>
      </c>
      <c r="BE157" s="119">
        <f aca="true" t="shared" si="19" ref="BE157:BE162">IF(U157="základní",N157,0)</f>
        <v>0</v>
      </c>
      <c r="BF157" s="119">
        <f aca="true" t="shared" si="20" ref="BF157:BF162">IF(U157="snížená",N157,0)</f>
        <v>0</v>
      </c>
      <c r="BG157" s="119">
        <f aca="true" t="shared" si="21" ref="BG157:BG162">IF(U157="zákl. přenesená",N157,0)</f>
        <v>0</v>
      </c>
      <c r="BH157" s="119">
        <f aca="true" t="shared" si="22" ref="BH157:BH162">IF(U157="sníž. přenesená",N157,0)</f>
        <v>0</v>
      </c>
      <c r="BI157" s="119">
        <f aca="true" t="shared" si="23" ref="BI157:BI162">IF(U157="nulová",N157,0)</f>
        <v>0</v>
      </c>
      <c r="BJ157" s="19" t="s">
        <v>87</v>
      </c>
      <c r="BK157" s="119">
        <f aca="true" t="shared" si="24" ref="BK157:BK162">ROUND(L157*K157,2)</f>
        <v>0</v>
      </c>
      <c r="BL157" s="19" t="s">
        <v>198</v>
      </c>
      <c r="BM157" s="19" t="s">
        <v>1378</v>
      </c>
    </row>
    <row r="158" spans="2:65" s="1" customFormat="1" ht="22.5" customHeight="1">
      <c r="B158" s="36"/>
      <c r="C158" s="175" t="s">
        <v>232</v>
      </c>
      <c r="D158" s="175" t="s">
        <v>184</v>
      </c>
      <c r="E158" s="176" t="s">
        <v>1379</v>
      </c>
      <c r="F158" s="250" t="s">
        <v>1380</v>
      </c>
      <c r="G158" s="250"/>
      <c r="H158" s="250"/>
      <c r="I158" s="250"/>
      <c r="J158" s="177" t="s">
        <v>884</v>
      </c>
      <c r="K158" s="178">
        <v>11.091</v>
      </c>
      <c r="L158" s="251">
        <v>0</v>
      </c>
      <c r="M158" s="252"/>
      <c r="N158" s="253">
        <f t="shared" si="15"/>
        <v>0</v>
      </c>
      <c r="O158" s="253"/>
      <c r="P158" s="253"/>
      <c r="Q158" s="253"/>
      <c r="R158" s="38"/>
      <c r="T158" s="179" t="s">
        <v>22</v>
      </c>
      <c r="U158" s="45" t="s">
        <v>44</v>
      </c>
      <c r="V158" s="37"/>
      <c r="W158" s="180">
        <f t="shared" si="16"/>
        <v>0</v>
      </c>
      <c r="X158" s="180">
        <v>0.00215</v>
      </c>
      <c r="Y158" s="180">
        <f t="shared" si="17"/>
        <v>0.02384565</v>
      </c>
      <c r="Z158" s="180">
        <v>0</v>
      </c>
      <c r="AA158" s="181">
        <f t="shared" si="18"/>
        <v>0</v>
      </c>
      <c r="AR158" s="19" t="s">
        <v>198</v>
      </c>
      <c r="AT158" s="19" t="s">
        <v>184</v>
      </c>
      <c r="AU158" s="19" t="s">
        <v>105</v>
      </c>
      <c r="AY158" s="19" t="s">
        <v>183</v>
      </c>
      <c r="BE158" s="119">
        <f t="shared" si="19"/>
        <v>0</v>
      </c>
      <c r="BF158" s="119">
        <f t="shared" si="20"/>
        <v>0</v>
      </c>
      <c r="BG158" s="119">
        <f t="shared" si="21"/>
        <v>0</v>
      </c>
      <c r="BH158" s="119">
        <f t="shared" si="22"/>
        <v>0</v>
      </c>
      <c r="BI158" s="119">
        <f t="shared" si="23"/>
        <v>0</v>
      </c>
      <c r="BJ158" s="19" t="s">
        <v>87</v>
      </c>
      <c r="BK158" s="119">
        <f t="shared" si="24"/>
        <v>0</v>
      </c>
      <c r="BL158" s="19" t="s">
        <v>198</v>
      </c>
      <c r="BM158" s="19" t="s">
        <v>1381</v>
      </c>
    </row>
    <row r="159" spans="2:65" s="1" customFormat="1" ht="22.5" customHeight="1">
      <c r="B159" s="36"/>
      <c r="C159" s="175" t="s">
        <v>237</v>
      </c>
      <c r="D159" s="175" t="s">
        <v>184</v>
      </c>
      <c r="E159" s="176" t="s">
        <v>1382</v>
      </c>
      <c r="F159" s="250" t="s">
        <v>1383</v>
      </c>
      <c r="G159" s="250"/>
      <c r="H159" s="250"/>
      <c r="I159" s="250"/>
      <c r="J159" s="177" t="s">
        <v>884</v>
      </c>
      <c r="K159" s="178">
        <v>11.091</v>
      </c>
      <c r="L159" s="251">
        <v>0</v>
      </c>
      <c r="M159" s="252"/>
      <c r="N159" s="253">
        <f t="shared" si="15"/>
        <v>0</v>
      </c>
      <c r="O159" s="253"/>
      <c r="P159" s="253"/>
      <c r="Q159" s="253"/>
      <c r="R159" s="38"/>
      <c r="T159" s="179" t="s">
        <v>22</v>
      </c>
      <c r="U159" s="45" t="s">
        <v>44</v>
      </c>
      <c r="V159" s="37"/>
      <c r="W159" s="180">
        <f t="shared" si="16"/>
        <v>0</v>
      </c>
      <c r="X159" s="180">
        <v>0</v>
      </c>
      <c r="Y159" s="180">
        <f t="shared" si="17"/>
        <v>0</v>
      </c>
      <c r="Z159" s="180">
        <v>0</v>
      </c>
      <c r="AA159" s="181">
        <f t="shared" si="18"/>
        <v>0</v>
      </c>
      <c r="AR159" s="19" t="s">
        <v>198</v>
      </c>
      <c r="AT159" s="19" t="s">
        <v>184</v>
      </c>
      <c r="AU159" s="19" t="s">
        <v>105</v>
      </c>
      <c r="AY159" s="19" t="s">
        <v>183</v>
      </c>
      <c r="BE159" s="119">
        <f t="shared" si="19"/>
        <v>0</v>
      </c>
      <c r="BF159" s="119">
        <f t="shared" si="20"/>
        <v>0</v>
      </c>
      <c r="BG159" s="119">
        <f t="shared" si="21"/>
        <v>0</v>
      </c>
      <c r="BH159" s="119">
        <f t="shared" si="22"/>
        <v>0</v>
      </c>
      <c r="BI159" s="119">
        <f t="shared" si="23"/>
        <v>0</v>
      </c>
      <c r="BJ159" s="19" t="s">
        <v>87</v>
      </c>
      <c r="BK159" s="119">
        <f t="shared" si="24"/>
        <v>0</v>
      </c>
      <c r="BL159" s="19" t="s">
        <v>198</v>
      </c>
      <c r="BM159" s="19" t="s">
        <v>1384</v>
      </c>
    </row>
    <row r="160" spans="2:65" s="1" customFormat="1" ht="31.5" customHeight="1">
      <c r="B160" s="36"/>
      <c r="C160" s="175" t="s">
        <v>241</v>
      </c>
      <c r="D160" s="175" t="s">
        <v>184</v>
      </c>
      <c r="E160" s="176" t="s">
        <v>1385</v>
      </c>
      <c r="F160" s="250" t="s">
        <v>1386</v>
      </c>
      <c r="G160" s="250"/>
      <c r="H160" s="250"/>
      <c r="I160" s="250"/>
      <c r="J160" s="177" t="s">
        <v>884</v>
      </c>
      <c r="K160" s="178">
        <v>11.091</v>
      </c>
      <c r="L160" s="251">
        <v>0</v>
      </c>
      <c r="M160" s="252"/>
      <c r="N160" s="253">
        <f t="shared" si="15"/>
        <v>0</v>
      </c>
      <c r="O160" s="253"/>
      <c r="P160" s="253"/>
      <c r="Q160" s="253"/>
      <c r="R160" s="38"/>
      <c r="T160" s="179" t="s">
        <v>22</v>
      </c>
      <c r="U160" s="45" t="s">
        <v>44</v>
      </c>
      <c r="V160" s="37"/>
      <c r="W160" s="180">
        <f t="shared" si="16"/>
        <v>0</v>
      </c>
      <c r="X160" s="180">
        <v>0.0031</v>
      </c>
      <c r="Y160" s="180">
        <f t="shared" si="17"/>
        <v>0.0343821</v>
      </c>
      <c r="Z160" s="180">
        <v>0</v>
      </c>
      <c r="AA160" s="181">
        <f t="shared" si="18"/>
        <v>0</v>
      </c>
      <c r="AR160" s="19" t="s">
        <v>198</v>
      </c>
      <c r="AT160" s="19" t="s">
        <v>184</v>
      </c>
      <c r="AU160" s="19" t="s">
        <v>105</v>
      </c>
      <c r="AY160" s="19" t="s">
        <v>183</v>
      </c>
      <c r="BE160" s="119">
        <f t="shared" si="19"/>
        <v>0</v>
      </c>
      <c r="BF160" s="119">
        <f t="shared" si="20"/>
        <v>0</v>
      </c>
      <c r="BG160" s="119">
        <f t="shared" si="21"/>
        <v>0</v>
      </c>
      <c r="BH160" s="119">
        <f t="shared" si="22"/>
        <v>0</v>
      </c>
      <c r="BI160" s="119">
        <f t="shared" si="23"/>
        <v>0</v>
      </c>
      <c r="BJ160" s="19" t="s">
        <v>87</v>
      </c>
      <c r="BK160" s="119">
        <f t="shared" si="24"/>
        <v>0</v>
      </c>
      <c r="BL160" s="19" t="s">
        <v>198</v>
      </c>
      <c r="BM160" s="19" t="s">
        <v>1387</v>
      </c>
    </row>
    <row r="161" spans="2:65" s="1" customFormat="1" ht="31.5" customHeight="1">
      <c r="B161" s="36"/>
      <c r="C161" s="175" t="s">
        <v>11</v>
      </c>
      <c r="D161" s="175" t="s">
        <v>184</v>
      </c>
      <c r="E161" s="176" t="s">
        <v>1388</v>
      </c>
      <c r="F161" s="250" t="s">
        <v>1389</v>
      </c>
      <c r="G161" s="250"/>
      <c r="H161" s="250"/>
      <c r="I161" s="250"/>
      <c r="J161" s="177" t="s">
        <v>884</v>
      </c>
      <c r="K161" s="178">
        <v>11.091</v>
      </c>
      <c r="L161" s="251">
        <v>0</v>
      </c>
      <c r="M161" s="252"/>
      <c r="N161" s="253">
        <f t="shared" si="15"/>
        <v>0</v>
      </c>
      <c r="O161" s="253"/>
      <c r="P161" s="253"/>
      <c r="Q161" s="253"/>
      <c r="R161" s="38"/>
      <c r="T161" s="179" t="s">
        <v>22</v>
      </c>
      <c r="U161" s="45" t="s">
        <v>44</v>
      </c>
      <c r="V161" s="37"/>
      <c r="W161" s="180">
        <f t="shared" si="16"/>
        <v>0</v>
      </c>
      <c r="X161" s="180">
        <v>0</v>
      </c>
      <c r="Y161" s="180">
        <f t="shared" si="17"/>
        <v>0</v>
      </c>
      <c r="Z161" s="180">
        <v>0</v>
      </c>
      <c r="AA161" s="181">
        <f t="shared" si="18"/>
        <v>0</v>
      </c>
      <c r="AR161" s="19" t="s">
        <v>198</v>
      </c>
      <c r="AT161" s="19" t="s">
        <v>184</v>
      </c>
      <c r="AU161" s="19" t="s">
        <v>105</v>
      </c>
      <c r="AY161" s="19" t="s">
        <v>183</v>
      </c>
      <c r="BE161" s="119">
        <f t="shared" si="19"/>
        <v>0</v>
      </c>
      <c r="BF161" s="119">
        <f t="shared" si="20"/>
        <v>0</v>
      </c>
      <c r="BG161" s="119">
        <f t="shared" si="21"/>
        <v>0</v>
      </c>
      <c r="BH161" s="119">
        <f t="shared" si="22"/>
        <v>0</v>
      </c>
      <c r="BI161" s="119">
        <f t="shared" si="23"/>
        <v>0</v>
      </c>
      <c r="BJ161" s="19" t="s">
        <v>87</v>
      </c>
      <c r="BK161" s="119">
        <f t="shared" si="24"/>
        <v>0</v>
      </c>
      <c r="BL161" s="19" t="s">
        <v>198</v>
      </c>
      <c r="BM161" s="19" t="s">
        <v>1390</v>
      </c>
    </row>
    <row r="162" spans="2:65" s="1" customFormat="1" ht="22.5" customHeight="1">
      <c r="B162" s="36"/>
      <c r="C162" s="175" t="s">
        <v>248</v>
      </c>
      <c r="D162" s="175" t="s">
        <v>184</v>
      </c>
      <c r="E162" s="176" t="s">
        <v>1391</v>
      </c>
      <c r="F162" s="250" t="s">
        <v>1392</v>
      </c>
      <c r="G162" s="250"/>
      <c r="H162" s="250"/>
      <c r="I162" s="250"/>
      <c r="J162" s="177" t="s">
        <v>448</v>
      </c>
      <c r="K162" s="178">
        <v>0.11</v>
      </c>
      <c r="L162" s="251">
        <v>0</v>
      </c>
      <c r="M162" s="252"/>
      <c r="N162" s="253">
        <f t="shared" si="15"/>
        <v>0</v>
      </c>
      <c r="O162" s="253"/>
      <c r="P162" s="253"/>
      <c r="Q162" s="253"/>
      <c r="R162" s="38"/>
      <c r="T162" s="179" t="s">
        <v>22</v>
      </c>
      <c r="U162" s="45" t="s">
        <v>44</v>
      </c>
      <c r="V162" s="37"/>
      <c r="W162" s="180">
        <f t="shared" si="16"/>
        <v>0</v>
      </c>
      <c r="X162" s="180">
        <v>1.05306</v>
      </c>
      <c r="Y162" s="180">
        <f t="shared" si="17"/>
        <v>0.11583660000000001</v>
      </c>
      <c r="Z162" s="180">
        <v>0</v>
      </c>
      <c r="AA162" s="181">
        <f t="shared" si="18"/>
        <v>0</v>
      </c>
      <c r="AR162" s="19" t="s">
        <v>198</v>
      </c>
      <c r="AT162" s="19" t="s">
        <v>184</v>
      </c>
      <c r="AU162" s="19" t="s">
        <v>105</v>
      </c>
      <c r="AY162" s="19" t="s">
        <v>183</v>
      </c>
      <c r="BE162" s="119">
        <f t="shared" si="19"/>
        <v>0</v>
      </c>
      <c r="BF162" s="119">
        <f t="shared" si="20"/>
        <v>0</v>
      </c>
      <c r="BG162" s="119">
        <f t="shared" si="21"/>
        <v>0</v>
      </c>
      <c r="BH162" s="119">
        <f t="shared" si="22"/>
        <v>0</v>
      </c>
      <c r="BI162" s="119">
        <f t="shared" si="23"/>
        <v>0</v>
      </c>
      <c r="BJ162" s="19" t="s">
        <v>87</v>
      </c>
      <c r="BK162" s="119">
        <f t="shared" si="24"/>
        <v>0</v>
      </c>
      <c r="BL162" s="19" t="s">
        <v>198</v>
      </c>
      <c r="BM162" s="19" t="s">
        <v>1393</v>
      </c>
    </row>
    <row r="163" spans="2:63" s="10" customFormat="1" ht="29.9" customHeight="1">
      <c r="B163" s="164"/>
      <c r="C163" s="165"/>
      <c r="D163" s="174" t="s">
        <v>992</v>
      </c>
      <c r="E163" s="174"/>
      <c r="F163" s="174"/>
      <c r="G163" s="174"/>
      <c r="H163" s="174"/>
      <c r="I163" s="174"/>
      <c r="J163" s="174"/>
      <c r="K163" s="174"/>
      <c r="L163" s="174"/>
      <c r="M163" s="174"/>
      <c r="N163" s="289">
        <f>BK163</f>
        <v>0</v>
      </c>
      <c r="O163" s="290"/>
      <c r="P163" s="290"/>
      <c r="Q163" s="290"/>
      <c r="R163" s="167"/>
      <c r="T163" s="168"/>
      <c r="U163" s="165"/>
      <c r="V163" s="165"/>
      <c r="W163" s="169">
        <f>W164+W169+W171</f>
        <v>0</v>
      </c>
      <c r="X163" s="165"/>
      <c r="Y163" s="169">
        <f>Y164+Y169+Y171</f>
        <v>17.61485636</v>
      </c>
      <c r="Z163" s="165"/>
      <c r="AA163" s="170">
        <f>AA164+AA169+AA171</f>
        <v>0</v>
      </c>
      <c r="AR163" s="171" t="s">
        <v>87</v>
      </c>
      <c r="AT163" s="172" t="s">
        <v>78</v>
      </c>
      <c r="AU163" s="172" t="s">
        <v>87</v>
      </c>
      <c r="AY163" s="171" t="s">
        <v>183</v>
      </c>
      <c r="BK163" s="173">
        <f>BK164+BK169+BK171</f>
        <v>0</v>
      </c>
    </row>
    <row r="164" spans="2:63" s="10" customFormat="1" ht="14.9" customHeight="1">
      <c r="B164" s="164"/>
      <c r="C164" s="165"/>
      <c r="D164" s="174" t="s">
        <v>1330</v>
      </c>
      <c r="E164" s="174"/>
      <c r="F164" s="174"/>
      <c r="G164" s="174"/>
      <c r="H164" s="174"/>
      <c r="I164" s="174"/>
      <c r="J164" s="174"/>
      <c r="K164" s="174"/>
      <c r="L164" s="174"/>
      <c r="M164" s="174"/>
      <c r="N164" s="258">
        <f>BK164</f>
        <v>0</v>
      </c>
      <c r="O164" s="259"/>
      <c r="P164" s="259"/>
      <c r="Q164" s="259"/>
      <c r="R164" s="167"/>
      <c r="T164" s="168"/>
      <c r="U164" s="165"/>
      <c r="V164" s="165"/>
      <c r="W164" s="169">
        <f>SUM(W165:W168)</f>
        <v>0</v>
      </c>
      <c r="X164" s="165"/>
      <c r="Y164" s="169">
        <f>SUM(Y165:Y168)</f>
        <v>15.92374636</v>
      </c>
      <c r="Z164" s="165"/>
      <c r="AA164" s="170">
        <f>SUM(AA165:AA168)</f>
        <v>0</v>
      </c>
      <c r="AR164" s="171" t="s">
        <v>87</v>
      </c>
      <c r="AT164" s="172" t="s">
        <v>78</v>
      </c>
      <c r="AU164" s="172" t="s">
        <v>105</v>
      </c>
      <c r="AY164" s="171" t="s">
        <v>183</v>
      </c>
      <c r="BK164" s="173">
        <f>SUM(BK165:BK168)</f>
        <v>0</v>
      </c>
    </row>
    <row r="165" spans="2:65" s="1" customFormat="1" ht="31.5" customHeight="1">
      <c r="B165" s="36"/>
      <c r="C165" s="175" t="s">
        <v>252</v>
      </c>
      <c r="D165" s="175" t="s">
        <v>184</v>
      </c>
      <c r="E165" s="176" t="s">
        <v>1394</v>
      </c>
      <c r="F165" s="250" t="s">
        <v>1395</v>
      </c>
      <c r="G165" s="250"/>
      <c r="H165" s="250"/>
      <c r="I165" s="250"/>
      <c r="J165" s="177" t="s">
        <v>884</v>
      </c>
      <c r="K165" s="178">
        <v>233.76</v>
      </c>
      <c r="L165" s="251">
        <v>0</v>
      </c>
      <c r="M165" s="252"/>
      <c r="N165" s="253">
        <f>ROUND(L165*K165,2)</f>
        <v>0</v>
      </c>
      <c r="O165" s="253"/>
      <c r="P165" s="253"/>
      <c r="Q165" s="253"/>
      <c r="R165" s="38"/>
      <c r="T165" s="179" t="s">
        <v>22</v>
      </c>
      <c r="U165" s="45" t="s">
        <v>44</v>
      </c>
      <c r="V165" s="37"/>
      <c r="W165" s="180">
        <f>V165*K165</f>
        <v>0</v>
      </c>
      <c r="X165" s="180">
        <v>0.017</v>
      </c>
      <c r="Y165" s="180">
        <f>X165*K165</f>
        <v>3.97392</v>
      </c>
      <c r="Z165" s="180">
        <v>0</v>
      </c>
      <c r="AA165" s="181">
        <f>Z165*K165</f>
        <v>0</v>
      </c>
      <c r="AR165" s="19" t="s">
        <v>198</v>
      </c>
      <c r="AT165" s="19" t="s">
        <v>184</v>
      </c>
      <c r="AU165" s="19" t="s">
        <v>182</v>
      </c>
      <c r="AY165" s="19" t="s">
        <v>183</v>
      </c>
      <c r="BE165" s="119">
        <f>IF(U165="základní",N165,0)</f>
        <v>0</v>
      </c>
      <c r="BF165" s="119">
        <f>IF(U165="snížená",N165,0)</f>
        <v>0</v>
      </c>
      <c r="BG165" s="119">
        <f>IF(U165="zákl. přenesená",N165,0)</f>
        <v>0</v>
      </c>
      <c r="BH165" s="119">
        <f>IF(U165="sníž. přenesená",N165,0)</f>
        <v>0</v>
      </c>
      <c r="BI165" s="119">
        <f>IF(U165="nulová",N165,0)</f>
        <v>0</v>
      </c>
      <c r="BJ165" s="19" t="s">
        <v>87</v>
      </c>
      <c r="BK165" s="119">
        <f>ROUND(L165*K165,2)</f>
        <v>0</v>
      </c>
      <c r="BL165" s="19" t="s">
        <v>198</v>
      </c>
      <c r="BM165" s="19" t="s">
        <v>1396</v>
      </c>
    </row>
    <row r="166" spans="2:65" s="1" customFormat="1" ht="22.5" customHeight="1">
      <c r="B166" s="36"/>
      <c r="C166" s="175" t="s">
        <v>256</v>
      </c>
      <c r="D166" s="175" t="s">
        <v>184</v>
      </c>
      <c r="E166" s="176" t="s">
        <v>1397</v>
      </c>
      <c r="F166" s="250" t="s">
        <v>1398</v>
      </c>
      <c r="G166" s="250"/>
      <c r="H166" s="250"/>
      <c r="I166" s="250"/>
      <c r="J166" s="177" t="s">
        <v>884</v>
      </c>
      <c r="K166" s="178">
        <v>9.3</v>
      </c>
      <c r="L166" s="251">
        <v>0</v>
      </c>
      <c r="M166" s="252"/>
      <c r="N166" s="253">
        <f>ROUND(L166*K166,2)</f>
        <v>0</v>
      </c>
      <c r="O166" s="253"/>
      <c r="P166" s="253"/>
      <c r="Q166" s="253"/>
      <c r="R166" s="38"/>
      <c r="T166" s="179" t="s">
        <v>22</v>
      </c>
      <c r="U166" s="45" t="s">
        <v>44</v>
      </c>
      <c r="V166" s="37"/>
      <c r="W166" s="180">
        <f>V166*K166</f>
        <v>0</v>
      </c>
      <c r="X166" s="180">
        <v>0.00079</v>
      </c>
      <c r="Y166" s="180">
        <f>X166*K166</f>
        <v>0.007347000000000001</v>
      </c>
      <c r="Z166" s="180">
        <v>0</v>
      </c>
      <c r="AA166" s="181">
        <f>Z166*K166</f>
        <v>0</v>
      </c>
      <c r="AR166" s="19" t="s">
        <v>198</v>
      </c>
      <c r="AT166" s="19" t="s">
        <v>184</v>
      </c>
      <c r="AU166" s="19" t="s">
        <v>182</v>
      </c>
      <c r="AY166" s="19" t="s">
        <v>183</v>
      </c>
      <c r="BE166" s="119">
        <f>IF(U166="základní",N166,0)</f>
        <v>0</v>
      </c>
      <c r="BF166" s="119">
        <f>IF(U166="snížená",N166,0)</f>
        <v>0</v>
      </c>
      <c r="BG166" s="119">
        <f>IF(U166="zákl. přenesená",N166,0)</f>
        <v>0</v>
      </c>
      <c r="BH166" s="119">
        <f>IF(U166="sníž. přenesená",N166,0)</f>
        <v>0</v>
      </c>
      <c r="BI166" s="119">
        <f>IF(U166="nulová",N166,0)</f>
        <v>0</v>
      </c>
      <c r="BJ166" s="19" t="s">
        <v>87</v>
      </c>
      <c r="BK166" s="119">
        <f>ROUND(L166*K166,2)</f>
        <v>0</v>
      </c>
      <c r="BL166" s="19" t="s">
        <v>198</v>
      </c>
      <c r="BM166" s="19" t="s">
        <v>1399</v>
      </c>
    </row>
    <row r="167" spans="2:65" s="1" customFormat="1" ht="31.5" customHeight="1">
      <c r="B167" s="36"/>
      <c r="C167" s="175" t="s">
        <v>261</v>
      </c>
      <c r="D167" s="175" t="s">
        <v>184</v>
      </c>
      <c r="E167" s="176" t="s">
        <v>1400</v>
      </c>
      <c r="F167" s="250" t="s">
        <v>1401</v>
      </c>
      <c r="G167" s="250"/>
      <c r="H167" s="250"/>
      <c r="I167" s="250"/>
      <c r="J167" s="177" t="s">
        <v>884</v>
      </c>
      <c r="K167" s="178">
        <v>661.084</v>
      </c>
      <c r="L167" s="251">
        <v>0</v>
      </c>
      <c r="M167" s="252"/>
      <c r="N167" s="253">
        <f>ROUND(L167*K167,2)</f>
        <v>0</v>
      </c>
      <c r="O167" s="253"/>
      <c r="P167" s="253"/>
      <c r="Q167" s="253"/>
      <c r="R167" s="38"/>
      <c r="T167" s="179" t="s">
        <v>22</v>
      </c>
      <c r="U167" s="45" t="s">
        <v>44</v>
      </c>
      <c r="V167" s="37"/>
      <c r="W167" s="180">
        <f>V167*K167</f>
        <v>0</v>
      </c>
      <c r="X167" s="180">
        <v>0.017</v>
      </c>
      <c r="Y167" s="180">
        <f>X167*K167</f>
        <v>11.238428</v>
      </c>
      <c r="Z167" s="180">
        <v>0</v>
      </c>
      <c r="AA167" s="181">
        <f>Z167*K167</f>
        <v>0</v>
      </c>
      <c r="AR167" s="19" t="s">
        <v>198</v>
      </c>
      <c r="AT167" s="19" t="s">
        <v>184</v>
      </c>
      <c r="AU167" s="19" t="s">
        <v>182</v>
      </c>
      <c r="AY167" s="19" t="s">
        <v>183</v>
      </c>
      <c r="BE167" s="119">
        <f>IF(U167="základní",N167,0)</f>
        <v>0</v>
      </c>
      <c r="BF167" s="119">
        <f>IF(U167="snížená",N167,0)</f>
        <v>0</v>
      </c>
      <c r="BG167" s="119">
        <f>IF(U167="zákl. přenesená",N167,0)</f>
        <v>0</v>
      </c>
      <c r="BH167" s="119">
        <f>IF(U167="sníž. přenesená",N167,0)</f>
        <v>0</v>
      </c>
      <c r="BI167" s="119">
        <f>IF(U167="nulová",N167,0)</f>
        <v>0</v>
      </c>
      <c r="BJ167" s="19" t="s">
        <v>87</v>
      </c>
      <c r="BK167" s="119">
        <f>ROUND(L167*K167,2)</f>
        <v>0</v>
      </c>
      <c r="BL167" s="19" t="s">
        <v>198</v>
      </c>
      <c r="BM167" s="19" t="s">
        <v>1402</v>
      </c>
    </row>
    <row r="168" spans="2:65" s="1" customFormat="1" ht="31.5" customHeight="1">
      <c r="B168" s="36"/>
      <c r="C168" s="175" t="s">
        <v>265</v>
      </c>
      <c r="D168" s="175" t="s">
        <v>184</v>
      </c>
      <c r="E168" s="176" t="s">
        <v>1403</v>
      </c>
      <c r="F168" s="250" t="s">
        <v>1404</v>
      </c>
      <c r="G168" s="250"/>
      <c r="H168" s="250"/>
      <c r="I168" s="250"/>
      <c r="J168" s="177" t="s">
        <v>884</v>
      </c>
      <c r="K168" s="178">
        <v>41.488</v>
      </c>
      <c r="L168" s="251">
        <v>0</v>
      </c>
      <c r="M168" s="252"/>
      <c r="N168" s="253">
        <f>ROUND(L168*K168,2)</f>
        <v>0</v>
      </c>
      <c r="O168" s="253"/>
      <c r="P168" s="253"/>
      <c r="Q168" s="253"/>
      <c r="R168" s="38"/>
      <c r="T168" s="179" t="s">
        <v>22</v>
      </c>
      <c r="U168" s="45" t="s">
        <v>44</v>
      </c>
      <c r="V168" s="37"/>
      <c r="W168" s="180">
        <f>V168*K168</f>
        <v>0</v>
      </c>
      <c r="X168" s="180">
        <v>0.01697</v>
      </c>
      <c r="Y168" s="180">
        <f>X168*K168</f>
        <v>0.7040513599999999</v>
      </c>
      <c r="Z168" s="180">
        <v>0</v>
      </c>
      <c r="AA168" s="181">
        <f>Z168*K168</f>
        <v>0</v>
      </c>
      <c r="AR168" s="19" t="s">
        <v>198</v>
      </c>
      <c r="AT168" s="19" t="s">
        <v>184</v>
      </c>
      <c r="AU168" s="19" t="s">
        <v>182</v>
      </c>
      <c r="AY168" s="19" t="s">
        <v>183</v>
      </c>
      <c r="BE168" s="119">
        <f>IF(U168="základní",N168,0)</f>
        <v>0</v>
      </c>
      <c r="BF168" s="119">
        <f>IF(U168="snížená",N168,0)</f>
        <v>0</v>
      </c>
      <c r="BG168" s="119">
        <f>IF(U168="zákl. přenesená",N168,0)</f>
        <v>0</v>
      </c>
      <c r="BH168" s="119">
        <f>IF(U168="sníž. přenesená",N168,0)</f>
        <v>0</v>
      </c>
      <c r="BI168" s="119">
        <f>IF(U168="nulová",N168,0)</f>
        <v>0</v>
      </c>
      <c r="BJ168" s="19" t="s">
        <v>87</v>
      </c>
      <c r="BK168" s="119">
        <f>ROUND(L168*K168,2)</f>
        <v>0</v>
      </c>
      <c r="BL168" s="19" t="s">
        <v>198</v>
      </c>
      <c r="BM168" s="19" t="s">
        <v>1405</v>
      </c>
    </row>
    <row r="169" spans="2:63" s="10" customFormat="1" ht="22.4" customHeight="1">
      <c r="B169" s="164"/>
      <c r="C169" s="165"/>
      <c r="D169" s="174" t="s">
        <v>1331</v>
      </c>
      <c r="E169" s="174"/>
      <c r="F169" s="174"/>
      <c r="G169" s="174"/>
      <c r="H169" s="174"/>
      <c r="I169" s="174"/>
      <c r="J169" s="174"/>
      <c r="K169" s="174"/>
      <c r="L169" s="174"/>
      <c r="M169" s="174"/>
      <c r="N169" s="260">
        <f>BK169</f>
        <v>0</v>
      </c>
      <c r="O169" s="261"/>
      <c r="P169" s="261"/>
      <c r="Q169" s="261"/>
      <c r="R169" s="167"/>
      <c r="T169" s="168"/>
      <c r="U169" s="165"/>
      <c r="V169" s="165"/>
      <c r="W169" s="169">
        <f>W170</f>
        <v>0</v>
      </c>
      <c r="X169" s="165"/>
      <c r="Y169" s="169">
        <f>Y170</f>
        <v>0.77103</v>
      </c>
      <c r="Z169" s="165"/>
      <c r="AA169" s="170">
        <f>AA170</f>
        <v>0</v>
      </c>
      <c r="AR169" s="171" t="s">
        <v>87</v>
      </c>
      <c r="AT169" s="172" t="s">
        <v>78</v>
      </c>
      <c r="AU169" s="172" t="s">
        <v>105</v>
      </c>
      <c r="AY169" s="171" t="s">
        <v>183</v>
      </c>
      <c r="BK169" s="173">
        <f>BK170</f>
        <v>0</v>
      </c>
    </row>
    <row r="170" spans="2:65" s="1" customFormat="1" ht="31.5" customHeight="1">
      <c r="B170" s="36"/>
      <c r="C170" s="175" t="s">
        <v>10</v>
      </c>
      <c r="D170" s="175" t="s">
        <v>184</v>
      </c>
      <c r="E170" s="176" t="s">
        <v>1406</v>
      </c>
      <c r="F170" s="250" t="s">
        <v>1407</v>
      </c>
      <c r="G170" s="250"/>
      <c r="H170" s="250"/>
      <c r="I170" s="250"/>
      <c r="J170" s="177" t="s">
        <v>884</v>
      </c>
      <c r="K170" s="178">
        <v>29.25</v>
      </c>
      <c r="L170" s="251">
        <v>0</v>
      </c>
      <c r="M170" s="252"/>
      <c r="N170" s="253">
        <f>ROUND(L170*K170,2)</f>
        <v>0</v>
      </c>
      <c r="O170" s="253"/>
      <c r="P170" s="253"/>
      <c r="Q170" s="253"/>
      <c r="R170" s="38"/>
      <c r="T170" s="179" t="s">
        <v>22</v>
      </c>
      <c r="U170" s="45" t="s">
        <v>44</v>
      </c>
      <c r="V170" s="37"/>
      <c r="W170" s="180">
        <f>V170*K170</f>
        <v>0</v>
      </c>
      <c r="X170" s="180">
        <v>0.02636</v>
      </c>
      <c r="Y170" s="180">
        <f>X170*K170</f>
        <v>0.77103</v>
      </c>
      <c r="Z170" s="180">
        <v>0</v>
      </c>
      <c r="AA170" s="181">
        <f>Z170*K170</f>
        <v>0</v>
      </c>
      <c r="AR170" s="19" t="s">
        <v>198</v>
      </c>
      <c r="AT170" s="19" t="s">
        <v>184</v>
      </c>
      <c r="AU170" s="19" t="s">
        <v>182</v>
      </c>
      <c r="AY170" s="19" t="s">
        <v>183</v>
      </c>
      <c r="BE170" s="119">
        <f>IF(U170="základní",N170,0)</f>
        <v>0</v>
      </c>
      <c r="BF170" s="119">
        <f>IF(U170="snížená",N170,0)</f>
        <v>0</v>
      </c>
      <c r="BG170" s="119">
        <f>IF(U170="zákl. přenesená",N170,0)</f>
        <v>0</v>
      </c>
      <c r="BH170" s="119">
        <f>IF(U170="sníž. přenesená",N170,0)</f>
        <v>0</v>
      </c>
      <c r="BI170" s="119">
        <f>IF(U170="nulová",N170,0)</f>
        <v>0</v>
      </c>
      <c r="BJ170" s="19" t="s">
        <v>87</v>
      </c>
      <c r="BK170" s="119">
        <f>ROUND(L170*K170,2)</f>
        <v>0</v>
      </c>
      <c r="BL170" s="19" t="s">
        <v>198</v>
      </c>
      <c r="BM170" s="19" t="s">
        <v>1408</v>
      </c>
    </row>
    <row r="171" spans="2:63" s="10" customFormat="1" ht="22.4" customHeight="1">
      <c r="B171" s="164"/>
      <c r="C171" s="165"/>
      <c r="D171" s="174" t="s">
        <v>1332</v>
      </c>
      <c r="E171" s="174"/>
      <c r="F171" s="174"/>
      <c r="G171" s="174"/>
      <c r="H171" s="174"/>
      <c r="I171" s="174"/>
      <c r="J171" s="174"/>
      <c r="K171" s="174"/>
      <c r="L171" s="174"/>
      <c r="M171" s="174"/>
      <c r="N171" s="260">
        <f>BK171</f>
        <v>0</v>
      </c>
      <c r="O171" s="261"/>
      <c r="P171" s="261"/>
      <c r="Q171" s="261"/>
      <c r="R171" s="167"/>
      <c r="T171" s="168"/>
      <c r="U171" s="165"/>
      <c r="V171" s="165"/>
      <c r="W171" s="169">
        <f>SUM(W172:W176)</f>
        <v>0</v>
      </c>
      <c r="X171" s="165"/>
      <c r="Y171" s="169">
        <f>SUM(Y172:Y176)</f>
        <v>0.92008</v>
      </c>
      <c r="Z171" s="165"/>
      <c r="AA171" s="170">
        <f>SUM(AA172:AA176)</f>
        <v>0</v>
      </c>
      <c r="AR171" s="171" t="s">
        <v>87</v>
      </c>
      <c r="AT171" s="172" t="s">
        <v>78</v>
      </c>
      <c r="AU171" s="172" t="s">
        <v>105</v>
      </c>
      <c r="AY171" s="171" t="s">
        <v>183</v>
      </c>
      <c r="BK171" s="173">
        <f>SUM(BK172:BK176)</f>
        <v>0</v>
      </c>
    </row>
    <row r="172" spans="2:65" s="1" customFormat="1" ht="31.5" customHeight="1">
      <c r="B172" s="36"/>
      <c r="C172" s="175" t="s">
        <v>272</v>
      </c>
      <c r="D172" s="175" t="s">
        <v>184</v>
      </c>
      <c r="E172" s="176" t="s">
        <v>1409</v>
      </c>
      <c r="F172" s="250" t="s">
        <v>1410</v>
      </c>
      <c r="G172" s="250"/>
      <c r="H172" s="250"/>
      <c r="I172" s="250"/>
      <c r="J172" s="177" t="s">
        <v>187</v>
      </c>
      <c r="K172" s="178">
        <v>1</v>
      </c>
      <c r="L172" s="251">
        <v>0</v>
      </c>
      <c r="M172" s="252"/>
      <c r="N172" s="253">
        <f>ROUND(L172*K172,2)</f>
        <v>0</v>
      </c>
      <c r="O172" s="253"/>
      <c r="P172" s="253"/>
      <c r="Q172" s="253"/>
      <c r="R172" s="38"/>
      <c r="T172" s="179" t="s">
        <v>22</v>
      </c>
      <c r="U172" s="45" t="s">
        <v>44</v>
      </c>
      <c r="V172" s="37"/>
      <c r="W172" s="180">
        <f>V172*K172</f>
        <v>0</v>
      </c>
      <c r="X172" s="180">
        <v>0.00048</v>
      </c>
      <c r="Y172" s="180">
        <f>X172*K172</f>
        <v>0.00048</v>
      </c>
      <c r="Z172" s="180">
        <v>0</v>
      </c>
      <c r="AA172" s="181">
        <f>Z172*K172</f>
        <v>0</v>
      </c>
      <c r="AR172" s="19" t="s">
        <v>198</v>
      </c>
      <c r="AT172" s="19" t="s">
        <v>184</v>
      </c>
      <c r="AU172" s="19" t="s">
        <v>182</v>
      </c>
      <c r="AY172" s="19" t="s">
        <v>183</v>
      </c>
      <c r="BE172" s="119">
        <f>IF(U172="základní",N172,0)</f>
        <v>0</v>
      </c>
      <c r="BF172" s="119">
        <f>IF(U172="snížená",N172,0)</f>
        <v>0</v>
      </c>
      <c r="BG172" s="119">
        <f>IF(U172="zákl. přenesená",N172,0)</f>
        <v>0</v>
      </c>
      <c r="BH172" s="119">
        <f>IF(U172="sníž. přenesená",N172,0)</f>
        <v>0</v>
      </c>
      <c r="BI172" s="119">
        <f>IF(U172="nulová",N172,0)</f>
        <v>0</v>
      </c>
      <c r="BJ172" s="19" t="s">
        <v>87</v>
      </c>
      <c r="BK172" s="119">
        <f>ROUND(L172*K172,2)</f>
        <v>0</v>
      </c>
      <c r="BL172" s="19" t="s">
        <v>198</v>
      </c>
      <c r="BM172" s="19" t="s">
        <v>1411</v>
      </c>
    </row>
    <row r="173" spans="2:65" s="1" customFormat="1" ht="22.5" customHeight="1">
      <c r="B173" s="36"/>
      <c r="C173" s="182" t="s">
        <v>276</v>
      </c>
      <c r="D173" s="182" t="s">
        <v>190</v>
      </c>
      <c r="E173" s="183" t="s">
        <v>1412</v>
      </c>
      <c r="F173" s="262" t="s">
        <v>1413</v>
      </c>
      <c r="G173" s="262"/>
      <c r="H173" s="262"/>
      <c r="I173" s="262"/>
      <c r="J173" s="184" t="s">
        <v>187</v>
      </c>
      <c r="K173" s="185">
        <v>1</v>
      </c>
      <c r="L173" s="263">
        <v>0</v>
      </c>
      <c r="M173" s="264"/>
      <c r="N173" s="265">
        <f>ROUND(L173*K173,2)</f>
        <v>0</v>
      </c>
      <c r="O173" s="253"/>
      <c r="P173" s="253"/>
      <c r="Q173" s="253"/>
      <c r="R173" s="38"/>
      <c r="T173" s="179" t="s">
        <v>22</v>
      </c>
      <c r="U173" s="45" t="s">
        <v>44</v>
      </c>
      <c r="V173" s="37"/>
      <c r="W173" s="180">
        <f>V173*K173</f>
        <v>0</v>
      </c>
      <c r="X173" s="180">
        <v>0.0241</v>
      </c>
      <c r="Y173" s="180">
        <f>X173*K173</f>
        <v>0.0241</v>
      </c>
      <c r="Z173" s="180">
        <v>0</v>
      </c>
      <c r="AA173" s="181">
        <f>Z173*K173</f>
        <v>0</v>
      </c>
      <c r="AR173" s="19" t="s">
        <v>215</v>
      </c>
      <c r="AT173" s="19" t="s">
        <v>190</v>
      </c>
      <c r="AU173" s="19" t="s">
        <v>182</v>
      </c>
      <c r="AY173" s="19" t="s">
        <v>183</v>
      </c>
      <c r="BE173" s="119">
        <f>IF(U173="základní",N173,0)</f>
        <v>0</v>
      </c>
      <c r="BF173" s="119">
        <f>IF(U173="snížená",N173,0)</f>
        <v>0</v>
      </c>
      <c r="BG173" s="119">
        <f>IF(U173="zákl. přenesená",N173,0)</f>
        <v>0</v>
      </c>
      <c r="BH173" s="119">
        <f>IF(U173="sníž. přenesená",N173,0)</f>
        <v>0</v>
      </c>
      <c r="BI173" s="119">
        <f>IF(U173="nulová",N173,0)</f>
        <v>0</v>
      </c>
      <c r="BJ173" s="19" t="s">
        <v>87</v>
      </c>
      <c r="BK173" s="119">
        <f>ROUND(L173*K173,2)</f>
        <v>0</v>
      </c>
      <c r="BL173" s="19" t="s">
        <v>198</v>
      </c>
      <c r="BM173" s="19" t="s">
        <v>1414</v>
      </c>
    </row>
    <row r="174" spans="2:65" s="1" customFormat="1" ht="31.5" customHeight="1">
      <c r="B174" s="36"/>
      <c r="C174" s="175" t="s">
        <v>280</v>
      </c>
      <c r="D174" s="175" t="s">
        <v>184</v>
      </c>
      <c r="E174" s="176" t="s">
        <v>1415</v>
      </c>
      <c r="F174" s="250" t="s">
        <v>1416</v>
      </c>
      <c r="G174" s="250"/>
      <c r="H174" s="250"/>
      <c r="I174" s="250"/>
      <c r="J174" s="177" t="s">
        <v>187</v>
      </c>
      <c r="K174" s="178">
        <v>1</v>
      </c>
      <c r="L174" s="251">
        <v>0</v>
      </c>
      <c r="M174" s="252"/>
      <c r="N174" s="253">
        <f>ROUND(L174*K174,2)</f>
        <v>0</v>
      </c>
      <c r="O174" s="253"/>
      <c r="P174" s="253"/>
      <c r="Q174" s="253"/>
      <c r="R174" s="38"/>
      <c r="T174" s="179" t="s">
        <v>22</v>
      </c>
      <c r="U174" s="45" t="s">
        <v>44</v>
      </c>
      <c r="V174" s="37"/>
      <c r="W174" s="180">
        <f>V174*K174</f>
        <v>0</v>
      </c>
      <c r="X174" s="180">
        <v>0.4417</v>
      </c>
      <c r="Y174" s="180">
        <f>X174*K174</f>
        <v>0.4417</v>
      </c>
      <c r="Z174" s="180">
        <v>0</v>
      </c>
      <c r="AA174" s="181">
        <f>Z174*K174</f>
        <v>0</v>
      </c>
      <c r="AR174" s="19" t="s">
        <v>198</v>
      </c>
      <c r="AT174" s="19" t="s">
        <v>184</v>
      </c>
      <c r="AU174" s="19" t="s">
        <v>182</v>
      </c>
      <c r="AY174" s="19" t="s">
        <v>183</v>
      </c>
      <c r="BE174" s="119">
        <f>IF(U174="základní",N174,0)</f>
        <v>0</v>
      </c>
      <c r="BF174" s="119">
        <f>IF(U174="snížená",N174,0)</f>
        <v>0</v>
      </c>
      <c r="BG174" s="119">
        <f>IF(U174="zákl. přenesená",N174,0)</f>
        <v>0</v>
      </c>
      <c r="BH174" s="119">
        <f>IF(U174="sníž. přenesená",N174,0)</f>
        <v>0</v>
      </c>
      <c r="BI174" s="119">
        <f>IF(U174="nulová",N174,0)</f>
        <v>0</v>
      </c>
      <c r="BJ174" s="19" t="s">
        <v>87</v>
      </c>
      <c r="BK174" s="119">
        <f>ROUND(L174*K174,2)</f>
        <v>0</v>
      </c>
      <c r="BL174" s="19" t="s">
        <v>198</v>
      </c>
      <c r="BM174" s="19" t="s">
        <v>1417</v>
      </c>
    </row>
    <row r="175" spans="2:65" s="1" customFormat="1" ht="22.5" customHeight="1">
      <c r="B175" s="36"/>
      <c r="C175" s="182" t="s">
        <v>286</v>
      </c>
      <c r="D175" s="182" t="s">
        <v>190</v>
      </c>
      <c r="E175" s="183" t="s">
        <v>1418</v>
      </c>
      <c r="F175" s="262" t="s">
        <v>1419</v>
      </c>
      <c r="G175" s="262"/>
      <c r="H175" s="262"/>
      <c r="I175" s="262"/>
      <c r="J175" s="184" t="s">
        <v>187</v>
      </c>
      <c r="K175" s="185">
        <v>1</v>
      </c>
      <c r="L175" s="263">
        <v>0</v>
      </c>
      <c r="M175" s="264"/>
      <c r="N175" s="265">
        <f>ROUND(L175*K175,2)</f>
        <v>0</v>
      </c>
      <c r="O175" s="253"/>
      <c r="P175" s="253"/>
      <c r="Q175" s="253"/>
      <c r="R175" s="38"/>
      <c r="T175" s="179" t="s">
        <v>22</v>
      </c>
      <c r="U175" s="45" t="s">
        <v>44</v>
      </c>
      <c r="V175" s="37"/>
      <c r="W175" s="180">
        <f>V175*K175</f>
        <v>0</v>
      </c>
      <c r="X175" s="180">
        <v>0.0121</v>
      </c>
      <c r="Y175" s="180">
        <f>X175*K175</f>
        <v>0.0121</v>
      </c>
      <c r="Z175" s="180">
        <v>0</v>
      </c>
      <c r="AA175" s="181">
        <f>Z175*K175</f>
        <v>0</v>
      </c>
      <c r="AR175" s="19" t="s">
        <v>215</v>
      </c>
      <c r="AT175" s="19" t="s">
        <v>190</v>
      </c>
      <c r="AU175" s="19" t="s">
        <v>182</v>
      </c>
      <c r="AY175" s="19" t="s">
        <v>183</v>
      </c>
      <c r="BE175" s="119">
        <f>IF(U175="základní",N175,0)</f>
        <v>0</v>
      </c>
      <c r="BF175" s="119">
        <f>IF(U175="snížená",N175,0)</f>
        <v>0</v>
      </c>
      <c r="BG175" s="119">
        <f>IF(U175="zákl. přenesená",N175,0)</f>
        <v>0</v>
      </c>
      <c r="BH175" s="119">
        <f>IF(U175="sníž. přenesená",N175,0)</f>
        <v>0</v>
      </c>
      <c r="BI175" s="119">
        <f>IF(U175="nulová",N175,0)</f>
        <v>0</v>
      </c>
      <c r="BJ175" s="19" t="s">
        <v>87</v>
      </c>
      <c r="BK175" s="119">
        <f>ROUND(L175*K175,2)</f>
        <v>0</v>
      </c>
      <c r="BL175" s="19" t="s">
        <v>198</v>
      </c>
      <c r="BM175" s="19" t="s">
        <v>1420</v>
      </c>
    </row>
    <row r="176" spans="2:65" s="1" customFormat="1" ht="31.5" customHeight="1">
      <c r="B176" s="36"/>
      <c r="C176" s="182" t="s">
        <v>290</v>
      </c>
      <c r="D176" s="182" t="s">
        <v>190</v>
      </c>
      <c r="E176" s="183" t="s">
        <v>1421</v>
      </c>
      <c r="F176" s="262" t="s">
        <v>1422</v>
      </c>
      <c r="G176" s="262"/>
      <c r="H176" s="262"/>
      <c r="I176" s="262"/>
      <c r="J176" s="184" t="s">
        <v>187</v>
      </c>
      <c r="K176" s="185">
        <v>1</v>
      </c>
      <c r="L176" s="263">
        <v>0</v>
      </c>
      <c r="M176" s="264"/>
      <c r="N176" s="265">
        <f>ROUND(L176*K176,2)</f>
        <v>0</v>
      </c>
      <c r="O176" s="253"/>
      <c r="P176" s="253"/>
      <c r="Q176" s="253"/>
      <c r="R176" s="38"/>
      <c r="T176" s="179" t="s">
        <v>22</v>
      </c>
      <c r="U176" s="45" t="s">
        <v>44</v>
      </c>
      <c r="V176" s="37"/>
      <c r="W176" s="180">
        <f>V176*K176</f>
        <v>0</v>
      </c>
      <c r="X176" s="180">
        <v>0.4417</v>
      </c>
      <c r="Y176" s="180">
        <f>X176*K176</f>
        <v>0.4417</v>
      </c>
      <c r="Z176" s="180">
        <v>0</v>
      </c>
      <c r="AA176" s="181">
        <f>Z176*K176</f>
        <v>0</v>
      </c>
      <c r="AR176" s="19" t="s">
        <v>215</v>
      </c>
      <c r="AT176" s="19" t="s">
        <v>190</v>
      </c>
      <c r="AU176" s="19" t="s">
        <v>182</v>
      </c>
      <c r="AY176" s="19" t="s">
        <v>183</v>
      </c>
      <c r="BE176" s="119">
        <f>IF(U176="základní",N176,0)</f>
        <v>0</v>
      </c>
      <c r="BF176" s="119">
        <f>IF(U176="snížená",N176,0)</f>
        <v>0</v>
      </c>
      <c r="BG176" s="119">
        <f>IF(U176="zákl. přenesená",N176,0)</f>
        <v>0</v>
      </c>
      <c r="BH176" s="119">
        <f>IF(U176="sníž. přenesená",N176,0)</f>
        <v>0</v>
      </c>
      <c r="BI176" s="119">
        <f>IF(U176="nulová",N176,0)</f>
        <v>0</v>
      </c>
      <c r="BJ176" s="19" t="s">
        <v>87</v>
      </c>
      <c r="BK176" s="119">
        <f>ROUND(L176*K176,2)</f>
        <v>0</v>
      </c>
      <c r="BL176" s="19" t="s">
        <v>198</v>
      </c>
      <c r="BM176" s="19" t="s">
        <v>1423</v>
      </c>
    </row>
    <row r="177" spans="2:63" s="10" customFormat="1" ht="29.9" customHeight="1">
      <c r="B177" s="164"/>
      <c r="C177" s="165"/>
      <c r="D177" s="174" t="s">
        <v>311</v>
      </c>
      <c r="E177" s="174"/>
      <c r="F177" s="174"/>
      <c r="G177" s="174"/>
      <c r="H177" s="174"/>
      <c r="I177" s="174"/>
      <c r="J177" s="174"/>
      <c r="K177" s="174"/>
      <c r="L177" s="174"/>
      <c r="M177" s="174"/>
      <c r="N177" s="289">
        <f>BK177</f>
        <v>0</v>
      </c>
      <c r="O177" s="290"/>
      <c r="P177" s="290"/>
      <c r="Q177" s="290"/>
      <c r="R177" s="167"/>
      <c r="T177" s="168"/>
      <c r="U177" s="165"/>
      <c r="V177" s="165"/>
      <c r="W177" s="169">
        <f>W178+W180+W185+W188+W194+W198</f>
        <v>0</v>
      </c>
      <c r="X177" s="165"/>
      <c r="Y177" s="169">
        <f>Y178+Y180+Y185+Y188+Y194+Y198</f>
        <v>0.49011400000000005</v>
      </c>
      <c r="Z177" s="165"/>
      <c r="AA177" s="170">
        <f>AA178+AA180+AA185+AA188+AA194+AA198</f>
        <v>11.574224</v>
      </c>
      <c r="AR177" s="171" t="s">
        <v>87</v>
      </c>
      <c r="AT177" s="172" t="s">
        <v>78</v>
      </c>
      <c r="AU177" s="172" t="s">
        <v>87</v>
      </c>
      <c r="AY177" s="171" t="s">
        <v>183</v>
      </c>
      <c r="BK177" s="173">
        <f>BK178+BK180+BK185+BK188+BK194+BK198</f>
        <v>0</v>
      </c>
    </row>
    <row r="178" spans="2:63" s="10" customFormat="1" ht="14.9" customHeight="1">
      <c r="B178" s="164"/>
      <c r="C178" s="165"/>
      <c r="D178" s="174" t="s">
        <v>1333</v>
      </c>
      <c r="E178" s="174"/>
      <c r="F178" s="174"/>
      <c r="G178" s="174"/>
      <c r="H178" s="174"/>
      <c r="I178" s="174"/>
      <c r="J178" s="174"/>
      <c r="K178" s="174"/>
      <c r="L178" s="174"/>
      <c r="M178" s="174"/>
      <c r="N178" s="258">
        <f>BK178</f>
        <v>0</v>
      </c>
      <c r="O178" s="259"/>
      <c r="P178" s="259"/>
      <c r="Q178" s="259"/>
      <c r="R178" s="167"/>
      <c r="T178" s="168"/>
      <c r="U178" s="165"/>
      <c r="V178" s="165"/>
      <c r="W178" s="169">
        <f>W179</f>
        <v>0</v>
      </c>
      <c r="X178" s="165"/>
      <c r="Y178" s="169">
        <f>Y179</f>
        <v>0.0490896</v>
      </c>
      <c r="Z178" s="165"/>
      <c r="AA178" s="170">
        <f>AA179</f>
        <v>0</v>
      </c>
      <c r="AR178" s="171" t="s">
        <v>87</v>
      </c>
      <c r="AT178" s="172" t="s">
        <v>78</v>
      </c>
      <c r="AU178" s="172" t="s">
        <v>105</v>
      </c>
      <c r="AY178" s="171" t="s">
        <v>183</v>
      </c>
      <c r="BK178" s="173">
        <f>BK179</f>
        <v>0</v>
      </c>
    </row>
    <row r="179" spans="2:65" s="1" customFormat="1" ht="44.25" customHeight="1">
      <c r="B179" s="36"/>
      <c r="C179" s="175" t="s">
        <v>294</v>
      </c>
      <c r="D179" s="175" t="s">
        <v>184</v>
      </c>
      <c r="E179" s="176" t="s">
        <v>1424</v>
      </c>
      <c r="F179" s="250" t="s">
        <v>1425</v>
      </c>
      <c r="G179" s="250"/>
      <c r="H179" s="250"/>
      <c r="I179" s="250"/>
      <c r="J179" s="177" t="s">
        <v>884</v>
      </c>
      <c r="K179" s="178">
        <v>233.76</v>
      </c>
      <c r="L179" s="251">
        <v>0</v>
      </c>
      <c r="M179" s="252"/>
      <c r="N179" s="253">
        <f>ROUND(L179*K179,2)</f>
        <v>0</v>
      </c>
      <c r="O179" s="253"/>
      <c r="P179" s="253"/>
      <c r="Q179" s="253"/>
      <c r="R179" s="38"/>
      <c r="T179" s="179" t="s">
        <v>22</v>
      </c>
      <c r="U179" s="45" t="s">
        <v>44</v>
      </c>
      <c r="V179" s="37"/>
      <c r="W179" s="180">
        <f>V179*K179</f>
        <v>0</v>
      </c>
      <c r="X179" s="180">
        <v>0.00021</v>
      </c>
      <c r="Y179" s="180">
        <f>X179*K179</f>
        <v>0.0490896</v>
      </c>
      <c r="Z179" s="180">
        <v>0</v>
      </c>
      <c r="AA179" s="181">
        <f>Z179*K179</f>
        <v>0</v>
      </c>
      <c r="AR179" s="19" t="s">
        <v>198</v>
      </c>
      <c r="AT179" s="19" t="s">
        <v>184</v>
      </c>
      <c r="AU179" s="19" t="s">
        <v>182</v>
      </c>
      <c r="AY179" s="19" t="s">
        <v>183</v>
      </c>
      <c r="BE179" s="119">
        <f>IF(U179="základní",N179,0)</f>
        <v>0</v>
      </c>
      <c r="BF179" s="119">
        <f>IF(U179="snížená",N179,0)</f>
        <v>0</v>
      </c>
      <c r="BG179" s="119">
        <f>IF(U179="zákl. přenesená",N179,0)</f>
        <v>0</v>
      </c>
      <c r="BH179" s="119">
        <f>IF(U179="sníž. přenesená",N179,0)</f>
        <v>0</v>
      </c>
      <c r="BI179" s="119">
        <f>IF(U179="nulová",N179,0)</f>
        <v>0</v>
      </c>
      <c r="BJ179" s="19" t="s">
        <v>87</v>
      </c>
      <c r="BK179" s="119">
        <f>ROUND(L179*K179,2)</f>
        <v>0</v>
      </c>
      <c r="BL179" s="19" t="s">
        <v>198</v>
      </c>
      <c r="BM179" s="19" t="s">
        <v>1426</v>
      </c>
    </row>
    <row r="180" spans="2:63" s="10" customFormat="1" ht="22.4" customHeight="1">
      <c r="B180" s="164"/>
      <c r="C180" s="165"/>
      <c r="D180" s="174" t="s">
        <v>1334</v>
      </c>
      <c r="E180" s="174"/>
      <c r="F180" s="174"/>
      <c r="G180" s="174"/>
      <c r="H180" s="174"/>
      <c r="I180" s="174"/>
      <c r="J180" s="174"/>
      <c r="K180" s="174"/>
      <c r="L180" s="174"/>
      <c r="M180" s="174"/>
      <c r="N180" s="260">
        <f>BK180</f>
        <v>0</v>
      </c>
      <c r="O180" s="261"/>
      <c r="P180" s="261"/>
      <c r="Q180" s="261"/>
      <c r="R180" s="167"/>
      <c r="T180" s="168"/>
      <c r="U180" s="165"/>
      <c r="V180" s="165"/>
      <c r="W180" s="169">
        <f>SUM(W181:W184)</f>
        <v>0</v>
      </c>
      <c r="X180" s="165"/>
      <c r="Y180" s="169">
        <f>SUM(Y181:Y184)</f>
        <v>0.3930204</v>
      </c>
      <c r="Z180" s="165"/>
      <c r="AA180" s="170">
        <f>SUM(AA181:AA184)</f>
        <v>0</v>
      </c>
      <c r="AR180" s="171" t="s">
        <v>87</v>
      </c>
      <c r="AT180" s="172" t="s">
        <v>78</v>
      </c>
      <c r="AU180" s="172" t="s">
        <v>105</v>
      </c>
      <c r="AY180" s="171" t="s">
        <v>183</v>
      </c>
      <c r="BK180" s="173">
        <f>SUM(BK181:BK184)</f>
        <v>0</v>
      </c>
    </row>
    <row r="181" spans="2:65" s="1" customFormat="1" ht="31.5" customHeight="1">
      <c r="B181" s="36"/>
      <c r="C181" s="175" t="s">
        <v>298</v>
      </c>
      <c r="D181" s="175" t="s">
        <v>184</v>
      </c>
      <c r="E181" s="176" t="s">
        <v>1427</v>
      </c>
      <c r="F181" s="250" t="s">
        <v>1428</v>
      </c>
      <c r="G181" s="250"/>
      <c r="H181" s="250"/>
      <c r="I181" s="250"/>
      <c r="J181" s="177" t="s">
        <v>884</v>
      </c>
      <c r="K181" s="178">
        <v>233.76</v>
      </c>
      <c r="L181" s="251">
        <v>0</v>
      </c>
      <c r="M181" s="252"/>
      <c r="N181" s="253">
        <f>ROUND(L181*K181,2)</f>
        <v>0</v>
      </c>
      <c r="O181" s="253"/>
      <c r="P181" s="253"/>
      <c r="Q181" s="253"/>
      <c r="R181" s="38"/>
      <c r="T181" s="179" t="s">
        <v>22</v>
      </c>
      <c r="U181" s="45" t="s">
        <v>44</v>
      </c>
      <c r="V181" s="37"/>
      <c r="W181" s="180">
        <f>V181*K181</f>
        <v>0</v>
      </c>
      <c r="X181" s="180">
        <v>4E-05</v>
      </c>
      <c r="Y181" s="180">
        <f>X181*K181</f>
        <v>0.0093504</v>
      </c>
      <c r="Z181" s="180">
        <v>0</v>
      </c>
      <c r="AA181" s="181">
        <f>Z181*K181</f>
        <v>0</v>
      </c>
      <c r="AR181" s="19" t="s">
        <v>198</v>
      </c>
      <c r="AT181" s="19" t="s">
        <v>184</v>
      </c>
      <c r="AU181" s="19" t="s">
        <v>182</v>
      </c>
      <c r="AY181" s="19" t="s">
        <v>183</v>
      </c>
      <c r="BE181" s="119">
        <f>IF(U181="základní",N181,0)</f>
        <v>0</v>
      </c>
      <c r="BF181" s="119">
        <f>IF(U181="snížená",N181,0)</f>
        <v>0</v>
      </c>
      <c r="BG181" s="119">
        <f>IF(U181="zákl. přenesená",N181,0)</f>
        <v>0</v>
      </c>
      <c r="BH181" s="119">
        <f>IF(U181="sníž. přenesená",N181,0)</f>
        <v>0</v>
      </c>
      <c r="BI181" s="119">
        <f>IF(U181="nulová",N181,0)</f>
        <v>0</v>
      </c>
      <c r="BJ181" s="19" t="s">
        <v>87</v>
      </c>
      <c r="BK181" s="119">
        <f>ROUND(L181*K181,2)</f>
        <v>0</v>
      </c>
      <c r="BL181" s="19" t="s">
        <v>198</v>
      </c>
      <c r="BM181" s="19" t="s">
        <v>1429</v>
      </c>
    </row>
    <row r="182" spans="2:65" s="1" customFormat="1" ht="22.5" customHeight="1">
      <c r="B182" s="36"/>
      <c r="C182" s="175" t="s">
        <v>303</v>
      </c>
      <c r="D182" s="175" t="s">
        <v>184</v>
      </c>
      <c r="E182" s="176" t="s">
        <v>1430</v>
      </c>
      <c r="F182" s="250" t="s">
        <v>1431</v>
      </c>
      <c r="G182" s="250"/>
      <c r="H182" s="250"/>
      <c r="I182" s="250"/>
      <c r="J182" s="177" t="s">
        <v>187</v>
      </c>
      <c r="K182" s="178">
        <v>1</v>
      </c>
      <c r="L182" s="251">
        <v>0</v>
      </c>
      <c r="M182" s="252"/>
      <c r="N182" s="253">
        <f>ROUND(L182*K182,2)</f>
        <v>0</v>
      </c>
      <c r="O182" s="253"/>
      <c r="P182" s="253"/>
      <c r="Q182" s="253"/>
      <c r="R182" s="38"/>
      <c r="T182" s="179" t="s">
        <v>22</v>
      </c>
      <c r="U182" s="45" t="s">
        <v>44</v>
      </c>
      <c r="V182" s="37"/>
      <c r="W182" s="180">
        <f>V182*K182</f>
        <v>0</v>
      </c>
      <c r="X182" s="180">
        <v>0.06851</v>
      </c>
      <c r="Y182" s="180">
        <f>X182*K182</f>
        <v>0.06851</v>
      </c>
      <c r="Z182" s="180">
        <v>0</v>
      </c>
      <c r="AA182" s="181">
        <f>Z182*K182</f>
        <v>0</v>
      </c>
      <c r="AR182" s="19" t="s">
        <v>198</v>
      </c>
      <c r="AT182" s="19" t="s">
        <v>184</v>
      </c>
      <c r="AU182" s="19" t="s">
        <v>182</v>
      </c>
      <c r="AY182" s="19" t="s">
        <v>183</v>
      </c>
      <c r="BE182" s="119">
        <f>IF(U182="základní",N182,0)</f>
        <v>0</v>
      </c>
      <c r="BF182" s="119">
        <f>IF(U182="snížená",N182,0)</f>
        <v>0</v>
      </c>
      <c r="BG182" s="119">
        <f>IF(U182="zákl. přenesená",N182,0)</f>
        <v>0</v>
      </c>
      <c r="BH182" s="119">
        <f>IF(U182="sníž. přenesená",N182,0)</f>
        <v>0</v>
      </c>
      <c r="BI182" s="119">
        <f>IF(U182="nulová",N182,0)</f>
        <v>0</v>
      </c>
      <c r="BJ182" s="19" t="s">
        <v>87</v>
      </c>
      <c r="BK182" s="119">
        <f>ROUND(L182*K182,2)</f>
        <v>0</v>
      </c>
      <c r="BL182" s="19" t="s">
        <v>198</v>
      </c>
      <c r="BM182" s="19" t="s">
        <v>1432</v>
      </c>
    </row>
    <row r="183" spans="2:65" s="1" customFormat="1" ht="31.5" customHeight="1">
      <c r="B183" s="36"/>
      <c r="C183" s="175" t="s">
        <v>404</v>
      </c>
      <c r="D183" s="175" t="s">
        <v>184</v>
      </c>
      <c r="E183" s="176" t="s">
        <v>1433</v>
      </c>
      <c r="F183" s="250" t="s">
        <v>1434</v>
      </c>
      <c r="G183" s="250"/>
      <c r="H183" s="250"/>
      <c r="I183" s="250"/>
      <c r="J183" s="177" t="s">
        <v>187</v>
      </c>
      <c r="K183" s="178">
        <v>11</v>
      </c>
      <c r="L183" s="251">
        <v>0</v>
      </c>
      <c r="M183" s="252"/>
      <c r="N183" s="253">
        <f>ROUND(L183*K183,2)</f>
        <v>0</v>
      </c>
      <c r="O183" s="253"/>
      <c r="P183" s="253"/>
      <c r="Q183" s="253"/>
      <c r="R183" s="38"/>
      <c r="T183" s="179" t="s">
        <v>22</v>
      </c>
      <c r="U183" s="45" t="s">
        <v>44</v>
      </c>
      <c r="V183" s="37"/>
      <c r="W183" s="180">
        <f>V183*K183</f>
        <v>0</v>
      </c>
      <c r="X183" s="180">
        <v>0.02864</v>
      </c>
      <c r="Y183" s="180">
        <f>X183*K183</f>
        <v>0.31504</v>
      </c>
      <c r="Z183" s="180">
        <v>0</v>
      </c>
      <c r="AA183" s="181">
        <f>Z183*K183</f>
        <v>0</v>
      </c>
      <c r="AR183" s="19" t="s">
        <v>198</v>
      </c>
      <c r="AT183" s="19" t="s">
        <v>184</v>
      </c>
      <c r="AU183" s="19" t="s">
        <v>182</v>
      </c>
      <c r="AY183" s="19" t="s">
        <v>183</v>
      </c>
      <c r="BE183" s="119">
        <f>IF(U183="základní",N183,0)</f>
        <v>0</v>
      </c>
      <c r="BF183" s="119">
        <f>IF(U183="snížená",N183,0)</f>
        <v>0</v>
      </c>
      <c r="BG183" s="119">
        <f>IF(U183="zákl. přenesená",N183,0)</f>
        <v>0</v>
      </c>
      <c r="BH183" s="119">
        <f>IF(U183="sníž. přenesená",N183,0)</f>
        <v>0</v>
      </c>
      <c r="BI183" s="119">
        <f>IF(U183="nulová",N183,0)</f>
        <v>0</v>
      </c>
      <c r="BJ183" s="19" t="s">
        <v>87</v>
      </c>
      <c r="BK183" s="119">
        <f>ROUND(L183*K183,2)</f>
        <v>0</v>
      </c>
      <c r="BL183" s="19" t="s">
        <v>198</v>
      </c>
      <c r="BM183" s="19" t="s">
        <v>1435</v>
      </c>
    </row>
    <row r="184" spans="2:65" s="1" customFormat="1" ht="31.5" customHeight="1">
      <c r="B184" s="36"/>
      <c r="C184" s="175" t="s">
        <v>410</v>
      </c>
      <c r="D184" s="175" t="s">
        <v>184</v>
      </c>
      <c r="E184" s="176" t="s">
        <v>1436</v>
      </c>
      <c r="F184" s="250" t="s">
        <v>1437</v>
      </c>
      <c r="G184" s="250"/>
      <c r="H184" s="250"/>
      <c r="I184" s="250"/>
      <c r="J184" s="177" t="s">
        <v>187</v>
      </c>
      <c r="K184" s="178">
        <v>12</v>
      </c>
      <c r="L184" s="251">
        <v>0</v>
      </c>
      <c r="M184" s="252"/>
      <c r="N184" s="253">
        <f>ROUND(L184*K184,2)</f>
        <v>0</v>
      </c>
      <c r="O184" s="253"/>
      <c r="P184" s="253"/>
      <c r="Q184" s="253"/>
      <c r="R184" s="38"/>
      <c r="T184" s="179" t="s">
        <v>22</v>
      </c>
      <c r="U184" s="45" t="s">
        <v>44</v>
      </c>
      <c r="V184" s="37"/>
      <c r="W184" s="180">
        <f>V184*K184</f>
        <v>0</v>
      </c>
      <c r="X184" s="180">
        <v>1E-05</v>
      </c>
      <c r="Y184" s="180">
        <f>X184*K184</f>
        <v>0.00012000000000000002</v>
      </c>
      <c r="Z184" s="180">
        <v>0</v>
      </c>
      <c r="AA184" s="181">
        <f>Z184*K184</f>
        <v>0</v>
      </c>
      <c r="AR184" s="19" t="s">
        <v>198</v>
      </c>
      <c r="AT184" s="19" t="s">
        <v>184</v>
      </c>
      <c r="AU184" s="19" t="s">
        <v>182</v>
      </c>
      <c r="AY184" s="19" t="s">
        <v>183</v>
      </c>
      <c r="BE184" s="119">
        <f>IF(U184="základní",N184,0)</f>
        <v>0</v>
      </c>
      <c r="BF184" s="119">
        <f>IF(U184="snížená",N184,0)</f>
        <v>0</v>
      </c>
      <c r="BG184" s="119">
        <f>IF(U184="zákl. přenesená",N184,0)</f>
        <v>0</v>
      </c>
      <c r="BH184" s="119">
        <f>IF(U184="sníž. přenesená",N184,0)</f>
        <v>0</v>
      </c>
      <c r="BI184" s="119">
        <f>IF(U184="nulová",N184,0)</f>
        <v>0</v>
      </c>
      <c r="BJ184" s="19" t="s">
        <v>87</v>
      </c>
      <c r="BK184" s="119">
        <f>ROUND(L184*K184,2)</f>
        <v>0</v>
      </c>
      <c r="BL184" s="19" t="s">
        <v>198</v>
      </c>
      <c r="BM184" s="19" t="s">
        <v>1438</v>
      </c>
    </row>
    <row r="185" spans="2:63" s="10" customFormat="1" ht="22.4" customHeight="1">
      <c r="B185" s="164"/>
      <c r="C185" s="165"/>
      <c r="D185" s="174" t="s">
        <v>1335</v>
      </c>
      <c r="E185" s="174"/>
      <c r="F185" s="174"/>
      <c r="G185" s="174"/>
      <c r="H185" s="174"/>
      <c r="I185" s="174"/>
      <c r="J185" s="174"/>
      <c r="K185" s="174"/>
      <c r="L185" s="174"/>
      <c r="M185" s="174"/>
      <c r="N185" s="260">
        <f>BK185</f>
        <v>0</v>
      </c>
      <c r="O185" s="261"/>
      <c r="P185" s="261"/>
      <c r="Q185" s="261"/>
      <c r="R185" s="167"/>
      <c r="T185" s="168"/>
      <c r="U185" s="165"/>
      <c r="V185" s="165"/>
      <c r="W185" s="169">
        <f>SUM(W186:W187)</f>
        <v>0</v>
      </c>
      <c r="X185" s="165"/>
      <c r="Y185" s="169">
        <f>SUM(Y186:Y187)</f>
        <v>0</v>
      </c>
      <c r="Z185" s="165"/>
      <c r="AA185" s="170">
        <f>SUM(AA186:AA187)</f>
        <v>2.565184</v>
      </c>
      <c r="AR185" s="171" t="s">
        <v>87</v>
      </c>
      <c r="AT185" s="172" t="s">
        <v>78</v>
      </c>
      <c r="AU185" s="172" t="s">
        <v>105</v>
      </c>
      <c r="AY185" s="171" t="s">
        <v>183</v>
      </c>
      <c r="BK185" s="173">
        <f>SUM(BK186:BK187)</f>
        <v>0</v>
      </c>
    </row>
    <row r="186" spans="2:65" s="1" customFormat="1" ht="22.5" customHeight="1">
      <c r="B186" s="36"/>
      <c r="C186" s="175" t="s">
        <v>408</v>
      </c>
      <c r="D186" s="175" t="s">
        <v>184</v>
      </c>
      <c r="E186" s="176" t="s">
        <v>1439</v>
      </c>
      <c r="F186" s="250" t="s">
        <v>1440</v>
      </c>
      <c r="G186" s="250"/>
      <c r="H186" s="250"/>
      <c r="I186" s="250"/>
      <c r="J186" s="177" t="s">
        <v>884</v>
      </c>
      <c r="K186" s="178">
        <v>3.349</v>
      </c>
      <c r="L186" s="251">
        <v>0</v>
      </c>
      <c r="M186" s="252"/>
      <c r="N186" s="253">
        <f>ROUND(L186*K186,2)</f>
        <v>0</v>
      </c>
      <c r="O186" s="253"/>
      <c r="P186" s="253"/>
      <c r="Q186" s="253"/>
      <c r="R186" s="38"/>
      <c r="T186" s="179" t="s">
        <v>22</v>
      </c>
      <c r="U186" s="45" t="s">
        <v>44</v>
      </c>
      <c r="V186" s="37"/>
      <c r="W186" s="180">
        <f>V186*K186</f>
        <v>0</v>
      </c>
      <c r="X186" s="180">
        <v>0</v>
      </c>
      <c r="Y186" s="180">
        <f>X186*K186</f>
        <v>0</v>
      </c>
      <c r="Z186" s="180">
        <v>0.076</v>
      </c>
      <c r="AA186" s="181">
        <f>Z186*K186</f>
        <v>0.25452400000000003</v>
      </c>
      <c r="AR186" s="19" t="s">
        <v>198</v>
      </c>
      <c r="AT186" s="19" t="s">
        <v>184</v>
      </c>
      <c r="AU186" s="19" t="s">
        <v>182</v>
      </c>
      <c r="AY186" s="19" t="s">
        <v>183</v>
      </c>
      <c r="BE186" s="119">
        <f>IF(U186="základní",N186,0)</f>
        <v>0</v>
      </c>
      <c r="BF186" s="119">
        <f>IF(U186="snížená",N186,0)</f>
        <v>0</v>
      </c>
      <c r="BG186" s="119">
        <f>IF(U186="zákl. přenesená",N186,0)</f>
        <v>0</v>
      </c>
      <c r="BH186" s="119">
        <f>IF(U186="sníž. přenesená",N186,0)</f>
        <v>0</v>
      </c>
      <c r="BI186" s="119">
        <f>IF(U186="nulová",N186,0)</f>
        <v>0</v>
      </c>
      <c r="BJ186" s="19" t="s">
        <v>87</v>
      </c>
      <c r="BK186" s="119">
        <f>ROUND(L186*K186,2)</f>
        <v>0</v>
      </c>
      <c r="BL186" s="19" t="s">
        <v>198</v>
      </c>
      <c r="BM186" s="19" t="s">
        <v>1441</v>
      </c>
    </row>
    <row r="187" spans="2:65" s="1" customFormat="1" ht="22.5" customHeight="1">
      <c r="B187" s="36"/>
      <c r="C187" s="175" t="s">
        <v>417</v>
      </c>
      <c r="D187" s="175" t="s">
        <v>184</v>
      </c>
      <c r="E187" s="176" t="s">
        <v>1442</v>
      </c>
      <c r="F187" s="250" t="s">
        <v>1443</v>
      </c>
      <c r="G187" s="250"/>
      <c r="H187" s="250"/>
      <c r="I187" s="250"/>
      <c r="J187" s="177" t="s">
        <v>884</v>
      </c>
      <c r="K187" s="178">
        <v>35.01</v>
      </c>
      <c r="L187" s="251">
        <v>0</v>
      </c>
      <c r="M187" s="252"/>
      <c r="N187" s="253">
        <f>ROUND(L187*K187,2)</f>
        <v>0</v>
      </c>
      <c r="O187" s="253"/>
      <c r="P187" s="253"/>
      <c r="Q187" s="253"/>
      <c r="R187" s="38"/>
      <c r="T187" s="179" t="s">
        <v>22</v>
      </c>
      <c r="U187" s="45" t="s">
        <v>44</v>
      </c>
      <c r="V187" s="37"/>
      <c r="W187" s="180">
        <f>V187*K187</f>
        <v>0</v>
      </c>
      <c r="X187" s="180">
        <v>0</v>
      </c>
      <c r="Y187" s="180">
        <f>X187*K187</f>
        <v>0</v>
      </c>
      <c r="Z187" s="180">
        <v>0.066</v>
      </c>
      <c r="AA187" s="181">
        <f>Z187*K187</f>
        <v>2.31066</v>
      </c>
      <c r="AR187" s="19" t="s">
        <v>198</v>
      </c>
      <c r="AT187" s="19" t="s">
        <v>184</v>
      </c>
      <c r="AU187" s="19" t="s">
        <v>182</v>
      </c>
      <c r="AY187" s="19" t="s">
        <v>183</v>
      </c>
      <c r="BE187" s="119">
        <f>IF(U187="základní",N187,0)</f>
        <v>0</v>
      </c>
      <c r="BF187" s="119">
        <f>IF(U187="snížená",N187,0)</f>
        <v>0</v>
      </c>
      <c r="BG187" s="119">
        <f>IF(U187="zákl. přenesená",N187,0)</f>
        <v>0</v>
      </c>
      <c r="BH187" s="119">
        <f>IF(U187="sníž. přenesená",N187,0)</f>
        <v>0</v>
      </c>
      <c r="BI187" s="119">
        <f>IF(U187="nulová",N187,0)</f>
        <v>0</v>
      </c>
      <c r="BJ187" s="19" t="s">
        <v>87</v>
      </c>
      <c r="BK187" s="119">
        <f>ROUND(L187*K187,2)</f>
        <v>0</v>
      </c>
      <c r="BL187" s="19" t="s">
        <v>198</v>
      </c>
      <c r="BM187" s="19" t="s">
        <v>1444</v>
      </c>
    </row>
    <row r="188" spans="2:63" s="10" customFormat="1" ht="22.4" customHeight="1">
      <c r="B188" s="164"/>
      <c r="C188" s="165"/>
      <c r="D188" s="174" t="s">
        <v>1336</v>
      </c>
      <c r="E188" s="174"/>
      <c r="F188" s="174"/>
      <c r="G188" s="174"/>
      <c r="H188" s="174"/>
      <c r="I188" s="174"/>
      <c r="J188" s="174"/>
      <c r="K188" s="174"/>
      <c r="L188" s="174"/>
      <c r="M188" s="174"/>
      <c r="N188" s="260">
        <f>BK188</f>
        <v>0</v>
      </c>
      <c r="O188" s="261"/>
      <c r="P188" s="261"/>
      <c r="Q188" s="261"/>
      <c r="R188" s="167"/>
      <c r="T188" s="168"/>
      <c r="U188" s="165"/>
      <c r="V188" s="165"/>
      <c r="W188" s="169">
        <f>SUM(W189:W193)</f>
        <v>0</v>
      </c>
      <c r="X188" s="165"/>
      <c r="Y188" s="169">
        <f>SUM(Y189:Y193)</f>
        <v>0.002356</v>
      </c>
      <c r="Z188" s="165"/>
      <c r="AA188" s="170">
        <f>SUM(AA189:AA193)</f>
        <v>9.009039999999999</v>
      </c>
      <c r="AR188" s="171" t="s">
        <v>87</v>
      </c>
      <c r="AT188" s="172" t="s">
        <v>78</v>
      </c>
      <c r="AU188" s="172" t="s">
        <v>105</v>
      </c>
      <c r="AY188" s="171" t="s">
        <v>183</v>
      </c>
      <c r="BK188" s="173">
        <f>SUM(BK189:BK193)</f>
        <v>0</v>
      </c>
    </row>
    <row r="189" spans="2:65" s="1" customFormat="1" ht="31.5" customHeight="1">
      <c r="B189" s="36"/>
      <c r="C189" s="175" t="s">
        <v>421</v>
      </c>
      <c r="D189" s="175" t="s">
        <v>184</v>
      </c>
      <c r="E189" s="176" t="s">
        <v>1445</v>
      </c>
      <c r="F189" s="250" t="s">
        <v>1446</v>
      </c>
      <c r="G189" s="250"/>
      <c r="H189" s="250"/>
      <c r="I189" s="250"/>
      <c r="J189" s="177" t="s">
        <v>213</v>
      </c>
      <c r="K189" s="178">
        <v>1</v>
      </c>
      <c r="L189" s="251">
        <v>0</v>
      </c>
      <c r="M189" s="252"/>
      <c r="N189" s="253">
        <f>ROUND(L189*K189,2)</f>
        <v>0</v>
      </c>
      <c r="O189" s="253"/>
      <c r="P189" s="253"/>
      <c r="Q189" s="253"/>
      <c r="R189" s="38"/>
      <c r="T189" s="179" t="s">
        <v>22</v>
      </c>
      <c r="U189" s="45" t="s">
        <v>44</v>
      </c>
      <c r="V189" s="37"/>
      <c r="W189" s="180">
        <f>V189*K189</f>
        <v>0</v>
      </c>
      <c r="X189" s="180">
        <v>0.00082</v>
      </c>
      <c r="Y189" s="180">
        <f>X189*K189</f>
        <v>0.00082</v>
      </c>
      <c r="Z189" s="180">
        <v>0.011</v>
      </c>
      <c r="AA189" s="181">
        <f>Z189*K189</f>
        <v>0.011</v>
      </c>
      <c r="AR189" s="19" t="s">
        <v>198</v>
      </c>
      <c r="AT189" s="19" t="s">
        <v>184</v>
      </c>
      <c r="AU189" s="19" t="s">
        <v>182</v>
      </c>
      <c r="AY189" s="19" t="s">
        <v>183</v>
      </c>
      <c r="BE189" s="119">
        <f>IF(U189="základní",N189,0)</f>
        <v>0</v>
      </c>
      <c r="BF189" s="119">
        <f>IF(U189="snížená",N189,0)</f>
        <v>0</v>
      </c>
      <c r="BG189" s="119">
        <f>IF(U189="zákl. přenesená",N189,0)</f>
        <v>0</v>
      </c>
      <c r="BH189" s="119">
        <f>IF(U189="sníž. přenesená",N189,0)</f>
        <v>0</v>
      </c>
      <c r="BI189" s="119">
        <f>IF(U189="nulová",N189,0)</f>
        <v>0</v>
      </c>
      <c r="BJ189" s="19" t="s">
        <v>87</v>
      </c>
      <c r="BK189" s="119">
        <f>ROUND(L189*K189,2)</f>
        <v>0</v>
      </c>
      <c r="BL189" s="19" t="s">
        <v>198</v>
      </c>
      <c r="BM189" s="19" t="s">
        <v>1447</v>
      </c>
    </row>
    <row r="190" spans="2:65" s="1" customFormat="1" ht="31.5" customHeight="1">
      <c r="B190" s="36"/>
      <c r="C190" s="175" t="s">
        <v>425</v>
      </c>
      <c r="D190" s="175" t="s">
        <v>184</v>
      </c>
      <c r="E190" s="176" t="s">
        <v>1448</v>
      </c>
      <c r="F190" s="250" t="s">
        <v>1449</v>
      </c>
      <c r="G190" s="250"/>
      <c r="H190" s="250"/>
      <c r="I190" s="250"/>
      <c r="J190" s="177" t="s">
        <v>213</v>
      </c>
      <c r="K190" s="178">
        <v>1.6</v>
      </c>
      <c r="L190" s="251">
        <v>0</v>
      </c>
      <c r="M190" s="252"/>
      <c r="N190" s="253">
        <f>ROUND(L190*K190,2)</f>
        <v>0</v>
      </c>
      <c r="O190" s="253"/>
      <c r="P190" s="253"/>
      <c r="Q190" s="253"/>
      <c r="R190" s="38"/>
      <c r="T190" s="179" t="s">
        <v>22</v>
      </c>
      <c r="U190" s="45" t="s">
        <v>44</v>
      </c>
      <c r="V190" s="37"/>
      <c r="W190" s="180">
        <f>V190*K190</f>
        <v>0</v>
      </c>
      <c r="X190" s="180">
        <v>0.00096</v>
      </c>
      <c r="Y190" s="180">
        <f>X190*K190</f>
        <v>0.001536</v>
      </c>
      <c r="Z190" s="180">
        <v>0.031</v>
      </c>
      <c r="AA190" s="181">
        <f>Z190*K190</f>
        <v>0.049600000000000005</v>
      </c>
      <c r="AR190" s="19" t="s">
        <v>198</v>
      </c>
      <c r="AT190" s="19" t="s">
        <v>184</v>
      </c>
      <c r="AU190" s="19" t="s">
        <v>182</v>
      </c>
      <c r="AY190" s="19" t="s">
        <v>183</v>
      </c>
      <c r="BE190" s="119">
        <f>IF(U190="základní",N190,0)</f>
        <v>0</v>
      </c>
      <c r="BF190" s="119">
        <f>IF(U190="snížená",N190,0)</f>
        <v>0</v>
      </c>
      <c r="BG190" s="119">
        <f>IF(U190="zákl. přenesená",N190,0)</f>
        <v>0</v>
      </c>
      <c r="BH190" s="119">
        <f>IF(U190="sníž. přenesená",N190,0)</f>
        <v>0</v>
      </c>
      <c r="BI190" s="119">
        <f>IF(U190="nulová",N190,0)</f>
        <v>0</v>
      </c>
      <c r="BJ190" s="19" t="s">
        <v>87</v>
      </c>
      <c r="BK190" s="119">
        <f>ROUND(L190*K190,2)</f>
        <v>0</v>
      </c>
      <c r="BL190" s="19" t="s">
        <v>198</v>
      </c>
      <c r="BM190" s="19" t="s">
        <v>1450</v>
      </c>
    </row>
    <row r="191" spans="2:65" s="1" customFormat="1" ht="31.5" customHeight="1">
      <c r="B191" s="36"/>
      <c r="C191" s="175" t="s">
        <v>429</v>
      </c>
      <c r="D191" s="175" t="s">
        <v>184</v>
      </c>
      <c r="E191" s="176" t="s">
        <v>1451</v>
      </c>
      <c r="F191" s="250" t="s">
        <v>1452</v>
      </c>
      <c r="G191" s="250"/>
      <c r="H191" s="250"/>
      <c r="I191" s="250"/>
      <c r="J191" s="177" t="s">
        <v>213</v>
      </c>
      <c r="K191" s="178">
        <v>103.92</v>
      </c>
      <c r="L191" s="251">
        <v>0</v>
      </c>
      <c r="M191" s="252"/>
      <c r="N191" s="253">
        <f>ROUND(L191*K191,2)</f>
        <v>0</v>
      </c>
      <c r="O191" s="253"/>
      <c r="P191" s="253"/>
      <c r="Q191" s="253"/>
      <c r="R191" s="38"/>
      <c r="T191" s="179" t="s">
        <v>22</v>
      </c>
      <c r="U191" s="45" t="s">
        <v>44</v>
      </c>
      <c r="V191" s="37"/>
      <c r="W191" s="180">
        <f>V191*K191</f>
        <v>0</v>
      </c>
      <c r="X191" s="180">
        <v>0</v>
      </c>
      <c r="Y191" s="180">
        <f>X191*K191</f>
        <v>0</v>
      </c>
      <c r="Z191" s="180">
        <v>0</v>
      </c>
      <c r="AA191" s="181">
        <f>Z191*K191</f>
        <v>0</v>
      </c>
      <c r="AR191" s="19" t="s">
        <v>198</v>
      </c>
      <c r="AT191" s="19" t="s">
        <v>184</v>
      </c>
      <c r="AU191" s="19" t="s">
        <v>182</v>
      </c>
      <c r="AY191" s="19" t="s">
        <v>183</v>
      </c>
      <c r="BE191" s="119">
        <f>IF(U191="základní",N191,0)</f>
        <v>0</v>
      </c>
      <c r="BF191" s="119">
        <f>IF(U191="snížená",N191,0)</f>
        <v>0</v>
      </c>
      <c r="BG191" s="119">
        <f>IF(U191="zákl. přenesená",N191,0)</f>
        <v>0</v>
      </c>
      <c r="BH191" s="119">
        <f>IF(U191="sníž. přenesená",N191,0)</f>
        <v>0</v>
      </c>
      <c r="BI191" s="119">
        <f>IF(U191="nulová",N191,0)</f>
        <v>0</v>
      </c>
      <c r="BJ191" s="19" t="s">
        <v>87</v>
      </c>
      <c r="BK191" s="119">
        <f>ROUND(L191*K191,2)</f>
        <v>0</v>
      </c>
      <c r="BL191" s="19" t="s">
        <v>198</v>
      </c>
      <c r="BM191" s="19" t="s">
        <v>1453</v>
      </c>
    </row>
    <row r="192" spans="2:65" s="1" customFormat="1" ht="31.5" customHeight="1">
      <c r="B192" s="36"/>
      <c r="C192" s="175" t="s">
        <v>433</v>
      </c>
      <c r="D192" s="175" t="s">
        <v>184</v>
      </c>
      <c r="E192" s="176" t="s">
        <v>1454</v>
      </c>
      <c r="F192" s="250" t="s">
        <v>1455</v>
      </c>
      <c r="G192" s="250"/>
      <c r="H192" s="250"/>
      <c r="I192" s="250"/>
      <c r="J192" s="177" t="s">
        <v>884</v>
      </c>
      <c r="K192" s="178">
        <v>233.76</v>
      </c>
      <c r="L192" s="251">
        <v>0</v>
      </c>
      <c r="M192" s="252"/>
      <c r="N192" s="253">
        <f>ROUND(L192*K192,2)</f>
        <v>0</v>
      </c>
      <c r="O192" s="253"/>
      <c r="P192" s="253"/>
      <c r="Q192" s="253"/>
      <c r="R192" s="38"/>
      <c r="T192" s="179" t="s">
        <v>22</v>
      </c>
      <c r="U192" s="45" t="s">
        <v>44</v>
      </c>
      <c r="V192" s="37"/>
      <c r="W192" s="180">
        <f>V192*K192</f>
        <v>0</v>
      </c>
      <c r="X192" s="180">
        <v>0</v>
      </c>
      <c r="Y192" s="180">
        <f>X192*K192</f>
        <v>0</v>
      </c>
      <c r="Z192" s="180">
        <v>0.01</v>
      </c>
      <c r="AA192" s="181">
        <f>Z192*K192</f>
        <v>2.3376</v>
      </c>
      <c r="AR192" s="19" t="s">
        <v>198</v>
      </c>
      <c r="AT192" s="19" t="s">
        <v>184</v>
      </c>
      <c r="AU192" s="19" t="s">
        <v>182</v>
      </c>
      <c r="AY192" s="19" t="s">
        <v>183</v>
      </c>
      <c r="BE192" s="119">
        <f>IF(U192="základní",N192,0)</f>
        <v>0</v>
      </c>
      <c r="BF192" s="119">
        <f>IF(U192="snížená",N192,0)</f>
        <v>0</v>
      </c>
      <c r="BG192" s="119">
        <f>IF(U192="zákl. přenesená",N192,0)</f>
        <v>0</v>
      </c>
      <c r="BH192" s="119">
        <f>IF(U192="sníž. přenesená",N192,0)</f>
        <v>0</v>
      </c>
      <c r="BI192" s="119">
        <f>IF(U192="nulová",N192,0)</f>
        <v>0</v>
      </c>
      <c r="BJ192" s="19" t="s">
        <v>87</v>
      </c>
      <c r="BK192" s="119">
        <f>ROUND(L192*K192,2)</f>
        <v>0</v>
      </c>
      <c r="BL192" s="19" t="s">
        <v>198</v>
      </c>
      <c r="BM192" s="19" t="s">
        <v>1456</v>
      </c>
    </row>
    <row r="193" spans="2:65" s="1" customFormat="1" ht="31.5" customHeight="1">
      <c r="B193" s="36"/>
      <c r="C193" s="175" t="s">
        <v>437</v>
      </c>
      <c r="D193" s="175" t="s">
        <v>184</v>
      </c>
      <c r="E193" s="176" t="s">
        <v>1457</v>
      </c>
      <c r="F193" s="250" t="s">
        <v>1458</v>
      </c>
      <c r="G193" s="250"/>
      <c r="H193" s="250"/>
      <c r="I193" s="250"/>
      <c r="J193" s="177" t="s">
        <v>884</v>
      </c>
      <c r="K193" s="178">
        <v>661.084</v>
      </c>
      <c r="L193" s="251">
        <v>0</v>
      </c>
      <c r="M193" s="252"/>
      <c r="N193" s="253">
        <f>ROUND(L193*K193,2)</f>
        <v>0</v>
      </c>
      <c r="O193" s="253"/>
      <c r="P193" s="253"/>
      <c r="Q193" s="253"/>
      <c r="R193" s="38"/>
      <c r="T193" s="179" t="s">
        <v>22</v>
      </c>
      <c r="U193" s="45" t="s">
        <v>44</v>
      </c>
      <c r="V193" s="37"/>
      <c r="W193" s="180">
        <f>V193*K193</f>
        <v>0</v>
      </c>
      <c r="X193" s="180">
        <v>0</v>
      </c>
      <c r="Y193" s="180">
        <f>X193*K193</f>
        <v>0</v>
      </c>
      <c r="Z193" s="180">
        <v>0.01</v>
      </c>
      <c r="AA193" s="181">
        <f>Z193*K193</f>
        <v>6.61084</v>
      </c>
      <c r="AR193" s="19" t="s">
        <v>198</v>
      </c>
      <c r="AT193" s="19" t="s">
        <v>184</v>
      </c>
      <c r="AU193" s="19" t="s">
        <v>182</v>
      </c>
      <c r="AY193" s="19" t="s">
        <v>183</v>
      </c>
      <c r="BE193" s="119">
        <f>IF(U193="základní",N193,0)</f>
        <v>0</v>
      </c>
      <c r="BF193" s="119">
        <f>IF(U193="snížená",N193,0)</f>
        <v>0</v>
      </c>
      <c r="BG193" s="119">
        <f>IF(U193="zákl. přenesená",N193,0)</f>
        <v>0</v>
      </c>
      <c r="BH193" s="119">
        <f>IF(U193="sníž. přenesená",N193,0)</f>
        <v>0</v>
      </c>
      <c r="BI193" s="119">
        <f>IF(U193="nulová",N193,0)</f>
        <v>0</v>
      </c>
      <c r="BJ193" s="19" t="s">
        <v>87</v>
      </c>
      <c r="BK193" s="119">
        <f>ROUND(L193*K193,2)</f>
        <v>0</v>
      </c>
      <c r="BL193" s="19" t="s">
        <v>198</v>
      </c>
      <c r="BM193" s="19" t="s">
        <v>1459</v>
      </c>
    </row>
    <row r="194" spans="2:63" s="10" customFormat="1" ht="22.4" customHeight="1">
      <c r="B194" s="164"/>
      <c r="C194" s="165"/>
      <c r="D194" s="174" t="s">
        <v>1337</v>
      </c>
      <c r="E194" s="174"/>
      <c r="F194" s="174"/>
      <c r="G194" s="174"/>
      <c r="H194" s="174"/>
      <c r="I194" s="174"/>
      <c r="J194" s="174"/>
      <c r="K194" s="174"/>
      <c r="L194" s="174"/>
      <c r="M194" s="174"/>
      <c r="N194" s="260">
        <f>BK194</f>
        <v>0</v>
      </c>
      <c r="O194" s="261"/>
      <c r="P194" s="261"/>
      <c r="Q194" s="261"/>
      <c r="R194" s="167"/>
      <c r="T194" s="168"/>
      <c r="U194" s="165"/>
      <c r="V194" s="165"/>
      <c r="W194" s="169">
        <f>SUM(W195:W197)</f>
        <v>0</v>
      </c>
      <c r="X194" s="165"/>
      <c r="Y194" s="169">
        <f>SUM(Y195:Y197)</f>
        <v>0.045647999999999994</v>
      </c>
      <c r="Z194" s="165"/>
      <c r="AA194" s="170">
        <f>SUM(AA195:AA197)</f>
        <v>0</v>
      </c>
      <c r="AR194" s="171" t="s">
        <v>87</v>
      </c>
      <c r="AT194" s="172" t="s">
        <v>78</v>
      </c>
      <c r="AU194" s="172" t="s">
        <v>105</v>
      </c>
      <c r="AY194" s="171" t="s">
        <v>183</v>
      </c>
      <c r="BK194" s="173">
        <f>SUM(BK195:BK197)</f>
        <v>0</v>
      </c>
    </row>
    <row r="195" spans="2:65" s="1" customFormat="1" ht="31.5" customHeight="1">
      <c r="B195" s="36"/>
      <c r="C195" s="175" t="s">
        <v>441</v>
      </c>
      <c r="D195" s="175" t="s">
        <v>184</v>
      </c>
      <c r="E195" s="176" t="s">
        <v>1460</v>
      </c>
      <c r="F195" s="250" t="s">
        <v>1461</v>
      </c>
      <c r="G195" s="250"/>
      <c r="H195" s="250"/>
      <c r="I195" s="250"/>
      <c r="J195" s="177" t="s">
        <v>213</v>
      </c>
      <c r="K195" s="178">
        <v>53.6</v>
      </c>
      <c r="L195" s="251">
        <v>0</v>
      </c>
      <c r="M195" s="252"/>
      <c r="N195" s="253">
        <f>ROUND(L195*K195,2)</f>
        <v>0</v>
      </c>
      <c r="O195" s="253"/>
      <c r="P195" s="253"/>
      <c r="Q195" s="253"/>
      <c r="R195" s="38"/>
      <c r="T195" s="179" t="s">
        <v>22</v>
      </c>
      <c r="U195" s="45" t="s">
        <v>44</v>
      </c>
      <c r="V195" s="37"/>
      <c r="W195" s="180">
        <f>V195*K195</f>
        <v>0</v>
      </c>
      <c r="X195" s="180">
        <v>0.00018</v>
      </c>
      <c r="Y195" s="180">
        <f>X195*K195</f>
        <v>0.009648</v>
      </c>
      <c r="Z195" s="180">
        <v>0</v>
      </c>
      <c r="AA195" s="181">
        <f>Z195*K195</f>
        <v>0</v>
      </c>
      <c r="AR195" s="19" t="s">
        <v>198</v>
      </c>
      <c r="AT195" s="19" t="s">
        <v>184</v>
      </c>
      <c r="AU195" s="19" t="s">
        <v>182</v>
      </c>
      <c r="AY195" s="19" t="s">
        <v>183</v>
      </c>
      <c r="BE195" s="119">
        <f>IF(U195="základní",N195,0)</f>
        <v>0</v>
      </c>
      <c r="BF195" s="119">
        <f>IF(U195="snížená",N195,0)</f>
        <v>0</v>
      </c>
      <c r="BG195" s="119">
        <f>IF(U195="zákl. přenesená",N195,0)</f>
        <v>0</v>
      </c>
      <c r="BH195" s="119">
        <f>IF(U195="sníž. přenesená",N195,0)</f>
        <v>0</v>
      </c>
      <c r="BI195" s="119">
        <f>IF(U195="nulová",N195,0)</f>
        <v>0</v>
      </c>
      <c r="BJ195" s="19" t="s">
        <v>87</v>
      </c>
      <c r="BK195" s="119">
        <f>ROUND(L195*K195,2)</f>
        <v>0</v>
      </c>
      <c r="BL195" s="19" t="s">
        <v>198</v>
      </c>
      <c r="BM195" s="19" t="s">
        <v>1462</v>
      </c>
    </row>
    <row r="196" spans="2:65" s="1" customFormat="1" ht="31.5" customHeight="1">
      <c r="B196" s="36"/>
      <c r="C196" s="182" t="s">
        <v>445</v>
      </c>
      <c r="D196" s="182" t="s">
        <v>190</v>
      </c>
      <c r="E196" s="183" t="s">
        <v>1463</v>
      </c>
      <c r="F196" s="262" t="s">
        <v>1464</v>
      </c>
      <c r="G196" s="262"/>
      <c r="H196" s="262"/>
      <c r="I196" s="262"/>
      <c r="J196" s="184" t="s">
        <v>448</v>
      </c>
      <c r="K196" s="185">
        <v>0.036</v>
      </c>
      <c r="L196" s="263">
        <v>0</v>
      </c>
      <c r="M196" s="264"/>
      <c r="N196" s="265">
        <f>ROUND(L196*K196,2)</f>
        <v>0</v>
      </c>
      <c r="O196" s="253"/>
      <c r="P196" s="253"/>
      <c r="Q196" s="253"/>
      <c r="R196" s="38"/>
      <c r="T196" s="179" t="s">
        <v>22</v>
      </c>
      <c r="U196" s="45" t="s">
        <v>44</v>
      </c>
      <c r="V196" s="37"/>
      <c r="W196" s="180">
        <f>V196*K196</f>
        <v>0</v>
      </c>
      <c r="X196" s="180">
        <v>1</v>
      </c>
      <c r="Y196" s="180">
        <f>X196*K196</f>
        <v>0.036</v>
      </c>
      <c r="Z196" s="180">
        <v>0</v>
      </c>
      <c r="AA196" s="181">
        <f>Z196*K196</f>
        <v>0</v>
      </c>
      <c r="AR196" s="19" t="s">
        <v>215</v>
      </c>
      <c r="AT196" s="19" t="s">
        <v>190</v>
      </c>
      <c r="AU196" s="19" t="s">
        <v>182</v>
      </c>
      <c r="AY196" s="19" t="s">
        <v>183</v>
      </c>
      <c r="BE196" s="119">
        <f>IF(U196="základní",N196,0)</f>
        <v>0</v>
      </c>
      <c r="BF196" s="119">
        <f>IF(U196="snížená",N196,0)</f>
        <v>0</v>
      </c>
      <c r="BG196" s="119">
        <f>IF(U196="zákl. přenesená",N196,0)</f>
        <v>0</v>
      </c>
      <c r="BH196" s="119">
        <f>IF(U196="sníž. přenesená",N196,0)</f>
        <v>0</v>
      </c>
      <c r="BI196" s="119">
        <f>IF(U196="nulová",N196,0)</f>
        <v>0</v>
      </c>
      <c r="BJ196" s="19" t="s">
        <v>87</v>
      </c>
      <c r="BK196" s="119">
        <f>ROUND(L196*K196,2)</f>
        <v>0</v>
      </c>
      <c r="BL196" s="19" t="s">
        <v>198</v>
      </c>
      <c r="BM196" s="19" t="s">
        <v>1465</v>
      </c>
    </row>
    <row r="197" spans="2:65" s="1" customFormat="1" ht="31.5" customHeight="1">
      <c r="B197" s="36"/>
      <c r="C197" s="175" t="s">
        <v>450</v>
      </c>
      <c r="D197" s="175" t="s">
        <v>184</v>
      </c>
      <c r="E197" s="176" t="s">
        <v>1466</v>
      </c>
      <c r="F197" s="250" t="s">
        <v>1467</v>
      </c>
      <c r="G197" s="250"/>
      <c r="H197" s="250"/>
      <c r="I197" s="250"/>
      <c r="J197" s="177" t="s">
        <v>213</v>
      </c>
      <c r="K197" s="178">
        <v>53.6</v>
      </c>
      <c r="L197" s="251">
        <v>0</v>
      </c>
      <c r="M197" s="252"/>
      <c r="N197" s="253">
        <f>ROUND(L197*K197,2)</f>
        <v>0</v>
      </c>
      <c r="O197" s="253"/>
      <c r="P197" s="253"/>
      <c r="Q197" s="253"/>
      <c r="R197" s="38"/>
      <c r="T197" s="179" t="s">
        <v>22</v>
      </c>
      <c r="U197" s="45" t="s">
        <v>44</v>
      </c>
      <c r="V197" s="37"/>
      <c r="W197" s="180">
        <f>V197*K197</f>
        <v>0</v>
      </c>
      <c r="X197" s="180">
        <v>0</v>
      </c>
      <c r="Y197" s="180">
        <f>X197*K197</f>
        <v>0</v>
      </c>
      <c r="Z197" s="180">
        <v>0</v>
      </c>
      <c r="AA197" s="181">
        <f>Z197*K197</f>
        <v>0</v>
      </c>
      <c r="AR197" s="19" t="s">
        <v>198</v>
      </c>
      <c r="AT197" s="19" t="s">
        <v>184</v>
      </c>
      <c r="AU197" s="19" t="s">
        <v>182</v>
      </c>
      <c r="AY197" s="19" t="s">
        <v>183</v>
      </c>
      <c r="BE197" s="119">
        <f>IF(U197="základní",N197,0)</f>
        <v>0</v>
      </c>
      <c r="BF197" s="119">
        <f>IF(U197="snížená",N197,0)</f>
        <v>0</v>
      </c>
      <c r="BG197" s="119">
        <f>IF(U197="zákl. přenesená",N197,0)</f>
        <v>0</v>
      </c>
      <c r="BH197" s="119">
        <f>IF(U197="sníž. přenesená",N197,0)</f>
        <v>0</v>
      </c>
      <c r="BI197" s="119">
        <f>IF(U197="nulová",N197,0)</f>
        <v>0</v>
      </c>
      <c r="BJ197" s="19" t="s">
        <v>87</v>
      </c>
      <c r="BK197" s="119">
        <f>ROUND(L197*K197,2)</f>
        <v>0</v>
      </c>
      <c r="BL197" s="19" t="s">
        <v>198</v>
      </c>
      <c r="BM197" s="19" t="s">
        <v>1468</v>
      </c>
    </row>
    <row r="198" spans="2:63" s="10" customFormat="1" ht="22.4" customHeight="1">
      <c r="B198" s="164"/>
      <c r="C198" s="165"/>
      <c r="D198" s="174" t="s">
        <v>1338</v>
      </c>
      <c r="E198" s="174"/>
      <c r="F198" s="174"/>
      <c r="G198" s="174"/>
      <c r="H198" s="174"/>
      <c r="I198" s="174"/>
      <c r="J198" s="174"/>
      <c r="K198" s="174"/>
      <c r="L198" s="174"/>
      <c r="M198" s="174"/>
      <c r="N198" s="289">
        <f>BK198</f>
        <v>0</v>
      </c>
      <c r="O198" s="290"/>
      <c r="P198" s="290"/>
      <c r="Q198" s="290"/>
      <c r="R198" s="167"/>
      <c r="T198" s="168"/>
      <c r="U198" s="165"/>
      <c r="V198" s="165"/>
      <c r="W198" s="169">
        <f>W199+W204</f>
        <v>0</v>
      </c>
      <c r="X198" s="165"/>
      <c r="Y198" s="169">
        <f>Y199+Y204</f>
        <v>0</v>
      </c>
      <c r="Z198" s="165"/>
      <c r="AA198" s="170">
        <f>AA199+AA204</f>
        <v>0</v>
      </c>
      <c r="AR198" s="171" t="s">
        <v>87</v>
      </c>
      <c r="AT198" s="172" t="s">
        <v>78</v>
      </c>
      <c r="AU198" s="172" t="s">
        <v>105</v>
      </c>
      <c r="AY198" s="171" t="s">
        <v>183</v>
      </c>
      <c r="BK198" s="173">
        <f>BK199+BK204</f>
        <v>0</v>
      </c>
    </row>
    <row r="199" spans="2:63" s="11" customFormat="1" ht="14.5" customHeight="1">
      <c r="B199" s="187"/>
      <c r="C199" s="188"/>
      <c r="D199" s="189" t="s">
        <v>1339</v>
      </c>
      <c r="E199" s="189"/>
      <c r="F199" s="189"/>
      <c r="G199" s="189"/>
      <c r="H199" s="189"/>
      <c r="I199" s="189"/>
      <c r="J199" s="189"/>
      <c r="K199" s="189"/>
      <c r="L199" s="189"/>
      <c r="M199" s="189"/>
      <c r="N199" s="291">
        <f>BK199</f>
        <v>0</v>
      </c>
      <c r="O199" s="292"/>
      <c r="P199" s="292"/>
      <c r="Q199" s="292"/>
      <c r="R199" s="190"/>
      <c r="T199" s="191"/>
      <c r="U199" s="188"/>
      <c r="V199" s="188"/>
      <c r="W199" s="192">
        <f>SUM(W200:W203)</f>
        <v>0</v>
      </c>
      <c r="X199" s="188"/>
      <c r="Y199" s="192">
        <f>SUM(Y200:Y203)</f>
        <v>0</v>
      </c>
      <c r="Z199" s="188"/>
      <c r="AA199" s="193">
        <f>SUM(AA200:AA203)</f>
        <v>0</v>
      </c>
      <c r="AR199" s="194" t="s">
        <v>87</v>
      </c>
      <c r="AT199" s="195" t="s">
        <v>78</v>
      </c>
      <c r="AU199" s="195" t="s">
        <v>182</v>
      </c>
      <c r="AY199" s="194" t="s">
        <v>183</v>
      </c>
      <c r="BK199" s="196">
        <f>SUM(BK200:BK203)</f>
        <v>0</v>
      </c>
    </row>
    <row r="200" spans="2:65" s="1" customFormat="1" ht="44.25" customHeight="1">
      <c r="B200" s="36"/>
      <c r="C200" s="175" t="s">
        <v>454</v>
      </c>
      <c r="D200" s="175" t="s">
        <v>184</v>
      </c>
      <c r="E200" s="176" t="s">
        <v>1469</v>
      </c>
      <c r="F200" s="250" t="s">
        <v>1470</v>
      </c>
      <c r="G200" s="250"/>
      <c r="H200" s="250"/>
      <c r="I200" s="250"/>
      <c r="J200" s="177" t="s">
        <v>448</v>
      </c>
      <c r="K200" s="178">
        <v>22.224</v>
      </c>
      <c r="L200" s="251">
        <v>0</v>
      </c>
      <c r="M200" s="252"/>
      <c r="N200" s="253">
        <f>ROUND(L200*K200,2)</f>
        <v>0</v>
      </c>
      <c r="O200" s="253"/>
      <c r="P200" s="253"/>
      <c r="Q200" s="253"/>
      <c r="R200" s="38"/>
      <c r="T200" s="179" t="s">
        <v>22</v>
      </c>
      <c r="U200" s="45" t="s">
        <v>44</v>
      </c>
      <c r="V200" s="37"/>
      <c r="W200" s="180">
        <f>V200*K200</f>
        <v>0</v>
      </c>
      <c r="X200" s="180">
        <v>0</v>
      </c>
      <c r="Y200" s="180">
        <f>X200*K200</f>
        <v>0</v>
      </c>
      <c r="Z200" s="180">
        <v>0</v>
      </c>
      <c r="AA200" s="181">
        <f>Z200*K200</f>
        <v>0</v>
      </c>
      <c r="AR200" s="19" t="s">
        <v>198</v>
      </c>
      <c r="AT200" s="19" t="s">
        <v>184</v>
      </c>
      <c r="AU200" s="19" t="s">
        <v>198</v>
      </c>
      <c r="AY200" s="19" t="s">
        <v>183</v>
      </c>
      <c r="BE200" s="119">
        <f>IF(U200="základní",N200,0)</f>
        <v>0</v>
      </c>
      <c r="BF200" s="119">
        <f>IF(U200="snížená",N200,0)</f>
        <v>0</v>
      </c>
      <c r="BG200" s="119">
        <f>IF(U200="zákl. přenesená",N200,0)</f>
        <v>0</v>
      </c>
      <c r="BH200" s="119">
        <f>IF(U200="sníž. přenesená",N200,0)</f>
        <v>0</v>
      </c>
      <c r="BI200" s="119">
        <f>IF(U200="nulová",N200,0)</f>
        <v>0</v>
      </c>
      <c r="BJ200" s="19" t="s">
        <v>87</v>
      </c>
      <c r="BK200" s="119">
        <f>ROUND(L200*K200,2)</f>
        <v>0</v>
      </c>
      <c r="BL200" s="19" t="s">
        <v>198</v>
      </c>
      <c r="BM200" s="19" t="s">
        <v>1471</v>
      </c>
    </row>
    <row r="201" spans="2:65" s="1" customFormat="1" ht="31.5" customHeight="1">
      <c r="B201" s="36"/>
      <c r="C201" s="175" t="s">
        <v>458</v>
      </c>
      <c r="D201" s="175" t="s">
        <v>184</v>
      </c>
      <c r="E201" s="176" t="s">
        <v>1472</v>
      </c>
      <c r="F201" s="250" t="s">
        <v>1473</v>
      </c>
      <c r="G201" s="250"/>
      <c r="H201" s="250"/>
      <c r="I201" s="250"/>
      <c r="J201" s="177" t="s">
        <v>448</v>
      </c>
      <c r="K201" s="178">
        <v>22.224</v>
      </c>
      <c r="L201" s="251">
        <v>0</v>
      </c>
      <c r="M201" s="252"/>
      <c r="N201" s="253">
        <f>ROUND(L201*K201,2)</f>
        <v>0</v>
      </c>
      <c r="O201" s="253"/>
      <c r="P201" s="253"/>
      <c r="Q201" s="253"/>
      <c r="R201" s="38"/>
      <c r="T201" s="179" t="s">
        <v>22</v>
      </c>
      <c r="U201" s="45" t="s">
        <v>44</v>
      </c>
      <c r="V201" s="37"/>
      <c r="W201" s="180">
        <f>V201*K201</f>
        <v>0</v>
      </c>
      <c r="X201" s="180">
        <v>0</v>
      </c>
      <c r="Y201" s="180">
        <f>X201*K201</f>
        <v>0</v>
      </c>
      <c r="Z201" s="180">
        <v>0</v>
      </c>
      <c r="AA201" s="181">
        <f>Z201*K201</f>
        <v>0</v>
      </c>
      <c r="AR201" s="19" t="s">
        <v>198</v>
      </c>
      <c r="AT201" s="19" t="s">
        <v>184</v>
      </c>
      <c r="AU201" s="19" t="s">
        <v>198</v>
      </c>
      <c r="AY201" s="19" t="s">
        <v>183</v>
      </c>
      <c r="BE201" s="119">
        <f>IF(U201="základní",N201,0)</f>
        <v>0</v>
      </c>
      <c r="BF201" s="119">
        <f>IF(U201="snížená",N201,0)</f>
        <v>0</v>
      </c>
      <c r="BG201" s="119">
        <f>IF(U201="zákl. přenesená",N201,0)</f>
        <v>0</v>
      </c>
      <c r="BH201" s="119">
        <f>IF(U201="sníž. přenesená",N201,0)</f>
        <v>0</v>
      </c>
      <c r="BI201" s="119">
        <f>IF(U201="nulová",N201,0)</f>
        <v>0</v>
      </c>
      <c r="BJ201" s="19" t="s">
        <v>87</v>
      </c>
      <c r="BK201" s="119">
        <f>ROUND(L201*K201,2)</f>
        <v>0</v>
      </c>
      <c r="BL201" s="19" t="s">
        <v>198</v>
      </c>
      <c r="BM201" s="19" t="s">
        <v>1474</v>
      </c>
    </row>
    <row r="202" spans="2:65" s="1" customFormat="1" ht="31.5" customHeight="1">
      <c r="B202" s="36"/>
      <c r="C202" s="175" t="s">
        <v>462</v>
      </c>
      <c r="D202" s="175" t="s">
        <v>184</v>
      </c>
      <c r="E202" s="176" t="s">
        <v>1475</v>
      </c>
      <c r="F202" s="250" t="s">
        <v>1476</v>
      </c>
      <c r="G202" s="250"/>
      <c r="H202" s="250"/>
      <c r="I202" s="250"/>
      <c r="J202" s="177" t="s">
        <v>448</v>
      </c>
      <c r="K202" s="178">
        <v>422.256</v>
      </c>
      <c r="L202" s="251">
        <v>0</v>
      </c>
      <c r="M202" s="252"/>
      <c r="N202" s="253">
        <f>ROUND(L202*K202,2)</f>
        <v>0</v>
      </c>
      <c r="O202" s="253"/>
      <c r="P202" s="253"/>
      <c r="Q202" s="253"/>
      <c r="R202" s="38"/>
      <c r="T202" s="179" t="s">
        <v>22</v>
      </c>
      <c r="U202" s="45" t="s">
        <v>44</v>
      </c>
      <c r="V202" s="37"/>
      <c r="W202" s="180">
        <f>V202*K202</f>
        <v>0</v>
      </c>
      <c r="X202" s="180">
        <v>0</v>
      </c>
      <c r="Y202" s="180">
        <f>X202*K202</f>
        <v>0</v>
      </c>
      <c r="Z202" s="180">
        <v>0</v>
      </c>
      <c r="AA202" s="181">
        <f>Z202*K202</f>
        <v>0</v>
      </c>
      <c r="AR202" s="19" t="s">
        <v>198</v>
      </c>
      <c r="AT202" s="19" t="s">
        <v>184</v>
      </c>
      <c r="AU202" s="19" t="s">
        <v>198</v>
      </c>
      <c r="AY202" s="19" t="s">
        <v>183</v>
      </c>
      <c r="BE202" s="119">
        <f>IF(U202="základní",N202,0)</f>
        <v>0</v>
      </c>
      <c r="BF202" s="119">
        <f>IF(U202="snížená",N202,0)</f>
        <v>0</v>
      </c>
      <c r="BG202" s="119">
        <f>IF(U202="zákl. přenesená",N202,0)</f>
        <v>0</v>
      </c>
      <c r="BH202" s="119">
        <f>IF(U202="sníž. přenesená",N202,0)</f>
        <v>0</v>
      </c>
      <c r="BI202" s="119">
        <f>IF(U202="nulová",N202,0)</f>
        <v>0</v>
      </c>
      <c r="BJ202" s="19" t="s">
        <v>87</v>
      </c>
      <c r="BK202" s="119">
        <f>ROUND(L202*K202,2)</f>
        <v>0</v>
      </c>
      <c r="BL202" s="19" t="s">
        <v>198</v>
      </c>
      <c r="BM202" s="19" t="s">
        <v>1477</v>
      </c>
    </row>
    <row r="203" spans="2:65" s="1" customFormat="1" ht="31.5" customHeight="1">
      <c r="B203" s="36"/>
      <c r="C203" s="175" t="s">
        <v>466</v>
      </c>
      <c r="D203" s="175" t="s">
        <v>184</v>
      </c>
      <c r="E203" s="176" t="s">
        <v>1478</v>
      </c>
      <c r="F203" s="250" t="s">
        <v>1479</v>
      </c>
      <c r="G203" s="250"/>
      <c r="H203" s="250"/>
      <c r="I203" s="250"/>
      <c r="J203" s="177" t="s">
        <v>448</v>
      </c>
      <c r="K203" s="178">
        <v>22.224</v>
      </c>
      <c r="L203" s="251">
        <v>0</v>
      </c>
      <c r="M203" s="252"/>
      <c r="N203" s="253">
        <f>ROUND(L203*K203,2)</f>
        <v>0</v>
      </c>
      <c r="O203" s="253"/>
      <c r="P203" s="253"/>
      <c r="Q203" s="253"/>
      <c r="R203" s="38"/>
      <c r="T203" s="179" t="s">
        <v>22</v>
      </c>
      <c r="U203" s="45" t="s">
        <v>44</v>
      </c>
      <c r="V203" s="37"/>
      <c r="W203" s="180">
        <f>V203*K203</f>
        <v>0</v>
      </c>
      <c r="X203" s="180">
        <v>0</v>
      </c>
      <c r="Y203" s="180">
        <f>X203*K203</f>
        <v>0</v>
      </c>
      <c r="Z203" s="180">
        <v>0</v>
      </c>
      <c r="AA203" s="181">
        <f>Z203*K203</f>
        <v>0</v>
      </c>
      <c r="AR203" s="19" t="s">
        <v>198</v>
      </c>
      <c r="AT203" s="19" t="s">
        <v>184</v>
      </c>
      <c r="AU203" s="19" t="s">
        <v>198</v>
      </c>
      <c r="AY203" s="19" t="s">
        <v>183</v>
      </c>
      <c r="BE203" s="119">
        <f>IF(U203="základní",N203,0)</f>
        <v>0</v>
      </c>
      <c r="BF203" s="119">
        <f>IF(U203="snížená",N203,0)</f>
        <v>0</v>
      </c>
      <c r="BG203" s="119">
        <f>IF(U203="zákl. přenesená",N203,0)</f>
        <v>0</v>
      </c>
      <c r="BH203" s="119">
        <f>IF(U203="sníž. přenesená",N203,0)</f>
        <v>0</v>
      </c>
      <c r="BI203" s="119">
        <f>IF(U203="nulová",N203,0)</f>
        <v>0</v>
      </c>
      <c r="BJ203" s="19" t="s">
        <v>87</v>
      </c>
      <c r="BK203" s="119">
        <f>ROUND(L203*K203,2)</f>
        <v>0</v>
      </c>
      <c r="BL203" s="19" t="s">
        <v>198</v>
      </c>
      <c r="BM203" s="19" t="s">
        <v>1480</v>
      </c>
    </row>
    <row r="204" spans="2:63" s="11" customFormat="1" ht="21.65" customHeight="1">
      <c r="B204" s="187"/>
      <c r="C204" s="188"/>
      <c r="D204" s="189" t="s">
        <v>1340</v>
      </c>
      <c r="E204" s="189"/>
      <c r="F204" s="189"/>
      <c r="G204" s="189"/>
      <c r="H204" s="189"/>
      <c r="I204" s="189"/>
      <c r="J204" s="189"/>
      <c r="K204" s="189"/>
      <c r="L204" s="189"/>
      <c r="M204" s="189"/>
      <c r="N204" s="293">
        <f>BK204</f>
        <v>0</v>
      </c>
      <c r="O204" s="294"/>
      <c r="P204" s="294"/>
      <c r="Q204" s="294"/>
      <c r="R204" s="190"/>
      <c r="T204" s="191"/>
      <c r="U204" s="188"/>
      <c r="V204" s="188"/>
      <c r="W204" s="192">
        <f>W205</f>
        <v>0</v>
      </c>
      <c r="X204" s="188"/>
      <c r="Y204" s="192">
        <f>Y205</f>
        <v>0</v>
      </c>
      <c r="Z204" s="188"/>
      <c r="AA204" s="193">
        <f>AA205</f>
        <v>0</v>
      </c>
      <c r="AR204" s="194" t="s">
        <v>87</v>
      </c>
      <c r="AT204" s="195" t="s">
        <v>78</v>
      </c>
      <c r="AU204" s="195" t="s">
        <v>182</v>
      </c>
      <c r="AY204" s="194" t="s">
        <v>183</v>
      </c>
      <c r="BK204" s="196">
        <f>BK205</f>
        <v>0</v>
      </c>
    </row>
    <row r="205" spans="2:65" s="1" customFormat="1" ht="31.5" customHeight="1">
      <c r="B205" s="36"/>
      <c r="C205" s="175" t="s">
        <v>470</v>
      </c>
      <c r="D205" s="175" t="s">
        <v>184</v>
      </c>
      <c r="E205" s="176" t="s">
        <v>1481</v>
      </c>
      <c r="F205" s="250" t="s">
        <v>1482</v>
      </c>
      <c r="G205" s="250"/>
      <c r="H205" s="250"/>
      <c r="I205" s="250"/>
      <c r="J205" s="177" t="s">
        <v>448</v>
      </c>
      <c r="K205" s="178">
        <v>50.06</v>
      </c>
      <c r="L205" s="251">
        <v>0</v>
      </c>
      <c r="M205" s="252"/>
      <c r="N205" s="253">
        <f>ROUND(L205*K205,2)</f>
        <v>0</v>
      </c>
      <c r="O205" s="253"/>
      <c r="P205" s="253"/>
      <c r="Q205" s="253"/>
      <c r="R205" s="38"/>
      <c r="T205" s="179" t="s">
        <v>22</v>
      </c>
      <c r="U205" s="45" t="s">
        <v>44</v>
      </c>
      <c r="V205" s="37"/>
      <c r="W205" s="180">
        <f>V205*K205</f>
        <v>0</v>
      </c>
      <c r="X205" s="180">
        <v>0</v>
      </c>
      <c r="Y205" s="180">
        <f>X205*K205</f>
        <v>0</v>
      </c>
      <c r="Z205" s="180">
        <v>0</v>
      </c>
      <c r="AA205" s="181">
        <f>Z205*K205</f>
        <v>0</v>
      </c>
      <c r="AR205" s="19" t="s">
        <v>198</v>
      </c>
      <c r="AT205" s="19" t="s">
        <v>184</v>
      </c>
      <c r="AU205" s="19" t="s">
        <v>198</v>
      </c>
      <c r="AY205" s="19" t="s">
        <v>183</v>
      </c>
      <c r="BE205" s="119">
        <f>IF(U205="základní",N205,0)</f>
        <v>0</v>
      </c>
      <c r="BF205" s="119">
        <f>IF(U205="snížená",N205,0)</f>
        <v>0</v>
      </c>
      <c r="BG205" s="119">
        <f>IF(U205="zákl. přenesená",N205,0)</f>
        <v>0</v>
      </c>
      <c r="BH205" s="119">
        <f>IF(U205="sníž. přenesená",N205,0)</f>
        <v>0</v>
      </c>
      <c r="BI205" s="119">
        <f>IF(U205="nulová",N205,0)</f>
        <v>0</v>
      </c>
      <c r="BJ205" s="19" t="s">
        <v>87</v>
      </c>
      <c r="BK205" s="119">
        <f>ROUND(L205*K205,2)</f>
        <v>0</v>
      </c>
      <c r="BL205" s="19" t="s">
        <v>198</v>
      </c>
      <c r="BM205" s="19" t="s">
        <v>1483</v>
      </c>
    </row>
    <row r="206" spans="2:63" s="10" customFormat="1" ht="37.4" customHeight="1">
      <c r="B206" s="164"/>
      <c r="C206" s="165"/>
      <c r="D206" s="166" t="s">
        <v>994</v>
      </c>
      <c r="E206" s="166"/>
      <c r="F206" s="166"/>
      <c r="G206" s="166"/>
      <c r="H206" s="166"/>
      <c r="I206" s="166"/>
      <c r="J206" s="166"/>
      <c r="K206" s="166"/>
      <c r="L206" s="166"/>
      <c r="M206" s="166"/>
      <c r="N206" s="247">
        <f>BK206</f>
        <v>0</v>
      </c>
      <c r="O206" s="248"/>
      <c r="P206" s="248"/>
      <c r="Q206" s="248"/>
      <c r="R206" s="167"/>
      <c r="T206" s="168"/>
      <c r="U206" s="165"/>
      <c r="V206" s="165"/>
      <c r="W206" s="169">
        <f>W207+W209+W211+W218+W230+W240+W248</f>
        <v>0</v>
      </c>
      <c r="X206" s="165"/>
      <c r="Y206" s="169">
        <f>Y207+Y209+Y211+Y218+Y230+Y240+Y248</f>
        <v>4.54415734</v>
      </c>
      <c r="Z206" s="165"/>
      <c r="AA206" s="170">
        <f>AA207+AA209+AA211+AA218+AA230+AA240+AA248</f>
        <v>0</v>
      </c>
      <c r="AR206" s="171" t="s">
        <v>105</v>
      </c>
      <c r="AT206" s="172" t="s">
        <v>78</v>
      </c>
      <c r="AU206" s="172" t="s">
        <v>79</v>
      </c>
      <c r="AY206" s="171" t="s">
        <v>183</v>
      </c>
      <c r="BK206" s="173">
        <f>BK207+BK209+BK211+BK218+BK230+BK240+BK248</f>
        <v>0</v>
      </c>
    </row>
    <row r="207" spans="2:63" s="10" customFormat="1" ht="19.9" customHeight="1">
      <c r="B207" s="164"/>
      <c r="C207" s="165"/>
      <c r="D207" s="174" t="s">
        <v>1341</v>
      </c>
      <c r="E207" s="174"/>
      <c r="F207" s="174"/>
      <c r="G207" s="174"/>
      <c r="H207" s="174"/>
      <c r="I207" s="174"/>
      <c r="J207" s="174"/>
      <c r="K207" s="174"/>
      <c r="L207" s="174"/>
      <c r="M207" s="174"/>
      <c r="N207" s="258">
        <f>BK207</f>
        <v>0</v>
      </c>
      <c r="O207" s="259"/>
      <c r="P207" s="259"/>
      <c r="Q207" s="259"/>
      <c r="R207" s="167"/>
      <c r="T207" s="168"/>
      <c r="U207" s="165"/>
      <c r="V207" s="165"/>
      <c r="W207" s="169">
        <f>W208</f>
        <v>0</v>
      </c>
      <c r="X207" s="165"/>
      <c r="Y207" s="169">
        <f>Y208</f>
        <v>0.00252</v>
      </c>
      <c r="Z207" s="165"/>
      <c r="AA207" s="170">
        <f>AA208</f>
        <v>0</v>
      </c>
      <c r="AR207" s="171" t="s">
        <v>105</v>
      </c>
      <c r="AT207" s="172" t="s">
        <v>78</v>
      </c>
      <c r="AU207" s="172" t="s">
        <v>87</v>
      </c>
      <c r="AY207" s="171" t="s">
        <v>183</v>
      </c>
      <c r="BK207" s="173">
        <f>BK208</f>
        <v>0</v>
      </c>
    </row>
    <row r="208" spans="2:65" s="1" customFormat="1" ht="22.5" customHeight="1">
      <c r="B208" s="36"/>
      <c r="C208" s="175" t="s">
        <v>474</v>
      </c>
      <c r="D208" s="175" t="s">
        <v>184</v>
      </c>
      <c r="E208" s="176" t="s">
        <v>1484</v>
      </c>
      <c r="F208" s="250" t="s">
        <v>1485</v>
      </c>
      <c r="G208" s="250"/>
      <c r="H208" s="250"/>
      <c r="I208" s="250"/>
      <c r="J208" s="177" t="s">
        <v>884</v>
      </c>
      <c r="K208" s="178">
        <v>1.5</v>
      </c>
      <c r="L208" s="251">
        <v>0</v>
      </c>
      <c r="M208" s="252"/>
      <c r="N208" s="253">
        <f>ROUND(L208*K208,2)</f>
        <v>0</v>
      </c>
      <c r="O208" s="253"/>
      <c r="P208" s="253"/>
      <c r="Q208" s="253"/>
      <c r="R208" s="38"/>
      <c r="T208" s="179" t="s">
        <v>22</v>
      </c>
      <c r="U208" s="45" t="s">
        <v>44</v>
      </c>
      <c r="V208" s="37"/>
      <c r="W208" s="180">
        <f>V208*K208</f>
        <v>0</v>
      </c>
      <c r="X208" s="180">
        <v>0.00168</v>
      </c>
      <c r="Y208" s="180">
        <f>X208*K208</f>
        <v>0.00252</v>
      </c>
      <c r="Z208" s="180">
        <v>0</v>
      </c>
      <c r="AA208" s="181">
        <f>Z208*K208</f>
        <v>0</v>
      </c>
      <c r="AR208" s="19" t="s">
        <v>248</v>
      </c>
      <c r="AT208" s="19" t="s">
        <v>184</v>
      </c>
      <c r="AU208" s="19" t="s">
        <v>105</v>
      </c>
      <c r="AY208" s="19" t="s">
        <v>183</v>
      </c>
      <c r="BE208" s="119">
        <f>IF(U208="základní",N208,0)</f>
        <v>0</v>
      </c>
      <c r="BF208" s="119">
        <f>IF(U208="snížená",N208,0)</f>
        <v>0</v>
      </c>
      <c r="BG208" s="119">
        <f>IF(U208="zákl. přenesená",N208,0)</f>
        <v>0</v>
      </c>
      <c r="BH208" s="119">
        <f>IF(U208="sníž. přenesená",N208,0)</f>
        <v>0</v>
      </c>
      <c r="BI208" s="119">
        <f>IF(U208="nulová",N208,0)</f>
        <v>0</v>
      </c>
      <c r="BJ208" s="19" t="s">
        <v>87</v>
      </c>
      <c r="BK208" s="119">
        <f>ROUND(L208*K208,2)</f>
        <v>0</v>
      </c>
      <c r="BL208" s="19" t="s">
        <v>248</v>
      </c>
      <c r="BM208" s="19" t="s">
        <v>1486</v>
      </c>
    </row>
    <row r="209" spans="2:63" s="10" customFormat="1" ht="29.9" customHeight="1">
      <c r="B209" s="164"/>
      <c r="C209" s="165"/>
      <c r="D209" s="174" t="s">
        <v>313</v>
      </c>
      <c r="E209" s="174"/>
      <c r="F209" s="174"/>
      <c r="G209" s="174"/>
      <c r="H209" s="174"/>
      <c r="I209" s="174"/>
      <c r="J209" s="174"/>
      <c r="K209" s="174"/>
      <c r="L209" s="174"/>
      <c r="M209" s="174"/>
      <c r="N209" s="260">
        <f>BK209</f>
        <v>0</v>
      </c>
      <c r="O209" s="261"/>
      <c r="P209" s="261"/>
      <c r="Q209" s="261"/>
      <c r="R209" s="167"/>
      <c r="T209" s="168"/>
      <c r="U209" s="165"/>
      <c r="V209" s="165"/>
      <c r="W209" s="169">
        <f>W210</f>
        <v>0</v>
      </c>
      <c r="X209" s="165"/>
      <c r="Y209" s="169">
        <f>Y210</f>
        <v>0</v>
      </c>
      <c r="Z209" s="165"/>
      <c r="AA209" s="170">
        <f>AA210</f>
        <v>0</v>
      </c>
      <c r="AR209" s="171" t="s">
        <v>105</v>
      </c>
      <c r="AT209" s="172" t="s">
        <v>78</v>
      </c>
      <c r="AU209" s="172" t="s">
        <v>87</v>
      </c>
      <c r="AY209" s="171" t="s">
        <v>183</v>
      </c>
      <c r="BK209" s="173">
        <f>BK210</f>
        <v>0</v>
      </c>
    </row>
    <row r="210" spans="2:65" s="1" customFormat="1" ht="44.25" customHeight="1">
      <c r="B210" s="36"/>
      <c r="C210" s="175" t="s">
        <v>478</v>
      </c>
      <c r="D210" s="175" t="s">
        <v>184</v>
      </c>
      <c r="E210" s="176" t="s">
        <v>1487</v>
      </c>
      <c r="F210" s="250" t="s">
        <v>1488</v>
      </c>
      <c r="G210" s="250"/>
      <c r="H210" s="250"/>
      <c r="I210" s="250"/>
      <c r="J210" s="177" t="s">
        <v>187</v>
      </c>
      <c r="K210" s="178">
        <v>60</v>
      </c>
      <c r="L210" s="251">
        <v>0</v>
      </c>
      <c r="M210" s="252"/>
      <c r="N210" s="253">
        <f>ROUND(L210*K210,2)</f>
        <v>0</v>
      </c>
      <c r="O210" s="253"/>
      <c r="P210" s="253"/>
      <c r="Q210" s="253"/>
      <c r="R210" s="38"/>
      <c r="T210" s="179" t="s">
        <v>22</v>
      </c>
      <c r="U210" s="45" t="s">
        <v>44</v>
      </c>
      <c r="V210" s="37"/>
      <c r="W210" s="180">
        <f>V210*K210</f>
        <v>0</v>
      </c>
      <c r="X210" s="180">
        <v>0</v>
      </c>
      <c r="Y210" s="180">
        <f>X210*K210</f>
        <v>0</v>
      </c>
      <c r="Z210" s="180">
        <v>0</v>
      </c>
      <c r="AA210" s="181">
        <f>Z210*K210</f>
        <v>0</v>
      </c>
      <c r="AR210" s="19" t="s">
        <v>248</v>
      </c>
      <c r="AT210" s="19" t="s">
        <v>184</v>
      </c>
      <c r="AU210" s="19" t="s">
        <v>105</v>
      </c>
      <c r="AY210" s="19" t="s">
        <v>183</v>
      </c>
      <c r="BE210" s="119">
        <f>IF(U210="základní",N210,0)</f>
        <v>0</v>
      </c>
      <c r="BF210" s="119">
        <f>IF(U210="snížená",N210,0)</f>
        <v>0</v>
      </c>
      <c r="BG210" s="119">
        <f>IF(U210="zákl. přenesená",N210,0)</f>
        <v>0</v>
      </c>
      <c r="BH210" s="119">
        <f>IF(U210="sníž. přenesená",N210,0)</f>
        <v>0</v>
      </c>
      <c r="BI210" s="119">
        <f>IF(U210="nulová",N210,0)</f>
        <v>0</v>
      </c>
      <c r="BJ210" s="19" t="s">
        <v>87</v>
      </c>
      <c r="BK210" s="119">
        <f>ROUND(L210*K210,2)</f>
        <v>0</v>
      </c>
      <c r="BL210" s="19" t="s">
        <v>248</v>
      </c>
      <c r="BM210" s="19" t="s">
        <v>1489</v>
      </c>
    </row>
    <row r="211" spans="2:63" s="10" customFormat="1" ht="29.9" customHeight="1">
      <c r="B211" s="164"/>
      <c r="C211" s="165"/>
      <c r="D211" s="174" t="s">
        <v>1342</v>
      </c>
      <c r="E211" s="174"/>
      <c r="F211" s="174"/>
      <c r="G211" s="174"/>
      <c r="H211" s="174"/>
      <c r="I211" s="174"/>
      <c r="J211" s="174"/>
      <c r="K211" s="174"/>
      <c r="L211" s="174"/>
      <c r="M211" s="174"/>
      <c r="N211" s="260">
        <f>BK211</f>
        <v>0</v>
      </c>
      <c r="O211" s="261"/>
      <c r="P211" s="261"/>
      <c r="Q211" s="261"/>
      <c r="R211" s="167"/>
      <c r="T211" s="168"/>
      <c r="U211" s="165"/>
      <c r="V211" s="165"/>
      <c r="W211" s="169">
        <f>SUM(W212:W217)</f>
        <v>0</v>
      </c>
      <c r="X211" s="165"/>
      <c r="Y211" s="169">
        <f>SUM(Y212:Y217)</f>
        <v>0.041</v>
      </c>
      <c r="Z211" s="165"/>
      <c r="AA211" s="170">
        <f>SUM(AA212:AA217)</f>
        <v>0</v>
      </c>
      <c r="AR211" s="171" t="s">
        <v>105</v>
      </c>
      <c r="AT211" s="172" t="s">
        <v>78</v>
      </c>
      <c r="AU211" s="172" t="s">
        <v>87</v>
      </c>
      <c r="AY211" s="171" t="s">
        <v>183</v>
      </c>
      <c r="BK211" s="173">
        <f>SUM(BK212:BK217)</f>
        <v>0</v>
      </c>
    </row>
    <row r="212" spans="2:65" s="1" customFormat="1" ht="31.5" customHeight="1">
      <c r="B212" s="36"/>
      <c r="C212" s="175" t="s">
        <v>482</v>
      </c>
      <c r="D212" s="175" t="s">
        <v>184</v>
      </c>
      <c r="E212" s="176" t="s">
        <v>1490</v>
      </c>
      <c r="F212" s="250" t="s">
        <v>1491</v>
      </c>
      <c r="G212" s="250"/>
      <c r="H212" s="250"/>
      <c r="I212" s="250"/>
      <c r="J212" s="177" t="s">
        <v>187</v>
      </c>
      <c r="K212" s="178">
        <v>1</v>
      </c>
      <c r="L212" s="251">
        <v>0</v>
      </c>
      <c r="M212" s="252"/>
      <c r="N212" s="253">
        <f aca="true" t="shared" si="25" ref="N212:N217">ROUND(L212*K212,2)</f>
        <v>0</v>
      </c>
      <c r="O212" s="253"/>
      <c r="P212" s="253"/>
      <c r="Q212" s="253"/>
      <c r="R212" s="38"/>
      <c r="T212" s="179" t="s">
        <v>22</v>
      </c>
      <c r="U212" s="45" t="s">
        <v>44</v>
      </c>
      <c r="V212" s="37"/>
      <c r="W212" s="180">
        <f aca="true" t="shared" si="26" ref="W212:W217">V212*K212</f>
        <v>0</v>
      </c>
      <c r="X212" s="180">
        <v>0</v>
      </c>
      <c r="Y212" s="180">
        <f aca="true" t="shared" si="27" ref="Y212:Y217">X212*K212</f>
        <v>0</v>
      </c>
      <c r="Z212" s="180">
        <v>0</v>
      </c>
      <c r="AA212" s="181">
        <f aca="true" t="shared" si="28" ref="AA212:AA217">Z212*K212</f>
        <v>0</v>
      </c>
      <c r="AR212" s="19" t="s">
        <v>248</v>
      </c>
      <c r="AT212" s="19" t="s">
        <v>184</v>
      </c>
      <c r="AU212" s="19" t="s">
        <v>105</v>
      </c>
      <c r="AY212" s="19" t="s">
        <v>183</v>
      </c>
      <c r="BE212" s="119">
        <f aca="true" t="shared" si="29" ref="BE212:BE217">IF(U212="základní",N212,0)</f>
        <v>0</v>
      </c>
      <c r="BF212" s="119">
        <f aca="true" t="shared" si="30" ref="BF212:BF217">IF(U212="snížená",N212,0)</f>
        <v>0</v>
      </c>
      <c r="BG212" s="119">
        <f aca="true" t="shared" si="31" ref="BG212:BG217">IF(U212="zákl. přenesená",N212,0)</f>
        <v>0</v>
      </c>
      <c r="BH212" s="119">
        <f aca="true" t="shared" si="32" ref="BH212:BH217">IF(U212="sníž. přenesená",N212,0)</f>
        <v>0</v>
      </c>
      <c r="BI212" s="119">
        <f aca="true" t="shared" si="33" ref="BI212:BI217">IF(U212="nulová",N212,0)</f>
        <v>0</v>
      </c>
      <c r="BJ212" s="19" t="s">
        <v>87</v>
      </c>
      <c r="BK212" s="119">
        <f aca="true" t="shared" si="34" ref="BK212:BK217">ROUND(L212*K212,2)</f>
        <v>0</v>
      </c>
      <c r="BL212" s="19" t="s">
        <v>248</v>
      </c>
      <c r="BM212" s="19" t="s">
        <v>1492</v>
      </c>
    </row>
    <row r="213" spans="2:65" s="1" customFormat="1" ht="31.5" customHeight="1">
      <c r="B213" s="36"/>
      <c r="C213" s="182" t="s">
        <v>486</v>
      </c>
      <c r="D213" s="182" t="s">
        <v>190</v>
      </c>
      <c r="E213" s="183" t="s">
        <v>1493</v>
      </c>
      <c r="F213" s="262" t="s">
        <v>1494</v>
      </c>
      <c r="G213" s="262"/>
      <c r="H213" s="262"/>
      <c r="I213" s="262"/>
      <c r="J213" s="184" t="s">
        <v>187</v>
      </c>
      <c r="K213" s="185">
        <v>1</v>
      </c>
      <c r="L213" s="263">
        <v>0</v>
      </c>
      <c r="M213" s="264"/>
      <c r="N213" s="265">
        <f t="shared" si="25"/>
        <v>0</v>
      </c>
      <c r="O213" s="253"/>
      <c r="P213" s="253"/>
      <c r="Q213" s="253"/>
      <c r="R213" s="38"/>
      <c r="T213" s="179" t="s">
        <v>22</v>
      </c>
      <c r="U213" s="45" t="s">
        <v>44</v>
      </c>
      <c r="V213" s="37"/>
      <c r="W213" s="180">
        <f t="shared" si="26"/>
        <v>0</v>
      </c>
      <c r="X213" s="180">
        <v>0.016</v>
      </c>
      <c r="Y213" s="180">
        <f t="shared" si="27"/>
        <v>0.016</v>
      </c>
      <c r="Z213" s="180">
        <v>0</v>
      </c>
      <c r="AA213" s="181">
        <f t="shared" si="28"/>
        <v>0</v>
      </c>
      <c r="AR213" s="19" t="s">
        <v>408</v>
      </c>
      <c r="AT213" s="19" t="s">
        <v>190</v>
      </c>
      <c r="AU213" s="19" t="s">
        <v>105</v>
      </c>
      <c r="AY213" s="19" t="s">
        <v>183</v>
      </c>
      <c r="BE213" s="119">
        <f t="shared" si="29"/>
        <v>0</v>
      </c>
      <c r="BF213" s="119">
        <f t="shared" si="30"/>
        <v>0</v>
      </c>
      <c r="BG213" s="119">
        <f t="shared" si="31"/>
        <v>0</v>
      </c>
      <c r="BH213" s="119">
        <f t="shared" si="32"/>
        <v>0</v>
      </c>
      <c r="BI213" s="119">
        <f t="shared" si="33"/>
        <v>0</v>
      </c>
      <c r="BJ213" s="19" t="s">
        <v>87</v>
      </c>
      <c r="BK213" s="119">
        <f t="shared" si="34"/>
        <v>0</v>
      </c>
      <c r="BL213" s="19" t="s">
        <v>248</v>
      </c>
      <c r="BM213" s="19" t="s">
        <v>1495</v>
      </c>
    </row>
    <row r="214" spans="2:65" s="1" customFormat="1" ht="31.5" customHeight="1">
      <c r="B214" s="36"/>
      <c r="C214" s="175" t="s">
        <v>490</v>
      </c>
      <c r="D214" s="175" t="s">
        <v>184</v>
      </c>
      <c r="E214" s="176" t="s">
        <v>1496</v>
      </c>
      <c r="F214" s="250" t="s">
        <v>1497</v>
      </c>
      <c r="G214" s="250"/>
      <c r="H214" s="250"/>
      <c r="I214" s="250"/>
      <c r="J214" s="177" t="s">
        <v>187</v>
      </c>
      <c r="K214" s="178">
        <v>1</v>
      </c>
      <c r="L214" s="251">
        <v>0</v>
      </c>
      <c r="M214" s="252"/>
      <c r="N214" s="253">
        <f t="shared" si="25"/>
        <v>0</v>
      </c>
      <c r="O214" s="253"/>
      <c r="P214" s="253"/>
      <c r="Q214" s="253"/>
      <c r="R214" s="38"/>
      <c r="T214" s="179" t="s">
        <v>22</v>
      </c>
      <c r="U214" s="45" t="s">
        <v>44</v>
      </c>
      <c r="V214" s="37"/>
      <c r="W214" s="180">
        <f t="shared" si="26"/>
        <v>0</v>
      </c>
      <c r="X214" s="180">
        <v>0</v>
      </c>
      <c r="Y214" s="180">
        <f t="shared" si="27"/>
        <v>0</v>
      </c>
      <c r="Z214" s="180">
        <v>0</v>
      </c>
      <c r="AA214" s="181">
        <f t="shared" si="28"/>
        <v>0</v>
      </c>
      <c r="AR214" s="19" t="s">
        <v>248</v>
      </c>
      <c r="AT214" s="19" t="s">
        <v>184</v>
      </c>
      <c r="AU214" s="19" t="s">
        <v>105</v>
      </c>
      <c r="AY214" s="19" t="s">
        <v>183</v>
      </c>
      <c r="BE214" s="119">
        <f t="shared" si="29"/>
        <v>0</v>
      </c>
      <c r="BF214" s="119">
        <f t="shared" si="30"/>
        <v>0</v>
      </c>
      <c r="BG214" s="119">
        <f t="shared" si="31"/>
        <v>0</v>
      </c>
      <c r="BH214" s="119">
        <f t="shared" si="32"/>
        <v>0</v>
      </c>
      <c r="BI214" s="119">
        <f t="shared" si="33"/>
        <v>0</v>
      </c>
      <c r="BJ214" s="19" t="s">
        <v>87</v>
      </c>
      <c r="BK214" s="119">
        <f t="shared" si="34"/>
        <v>0</v>
      </c>
      <c r="BL214" s="19" t="s">
        <v>248</v>
      </c>
      <c r="BM214" s="19" t="s">
        <v>1498</v>
      </c>
    </row>
    <row r="215" spans="2:65" s="1" customFormat="1" ht="31.5" customHeight="1">
      <c r="B215" s="36"/>
      <c r="C215" s="182" t="s">
        <v>494</v>
      </c>
      <c r="D215" s="182" t="s">
        <v>190</v>
      </c>
      <c r="E215" s="183" t="s">
        <v>1499</v>
      </c>
      <c r="F215" s="262" t="s">
        <v>1500</v>
      </c>
      <c r="G215" s="262"/>
      <c r="H215" s="262"/>
      <c r="I215" s="262"/>
      <c r="J215" s="184" t="s">
        <v>187</v>
      </c>
      <c r="K215" s="185">
        <v>1</v>
      </c>
      <c r="L215" s="263">
        <v>0</v>
      </c>
      <c r="M215" s="264"/>
      <c r="N215" s="265">
        <f t="shared" si="25"/>
        <v>0</v>
      </c>
      <c r="O215" s="253"/>
      <c r="P215" s="253"/>
      <c r="Q215" s="253"/>
      <c r="R215" s="38"/>
      <c r="T215" s="179" t="s">
        <v>22</v>
      </c>
      <c r="U215" s="45" t="s">
        <v>44</v>
      </c>
      <c r="V215" s="37"/>
      <c r="W215" s="180">
        <f t="shared" si="26"/>
        <v>0</v>
      </c>
      <c r="X215" s="180">
        <v>0.025</v>
      </c>
      <c r="Y215" s="180">
        <f t="shared" si="27"/>
        <v>0.025</v>
      </c>
      <c r="Z215" s="180">
        <v>0</v>
      </c>
      <c r="AA215" s="181">
        <f t="shared" si="28"/>
        <v>0</v>
      </c>
      <c r="AR215" s="19" t="s">
        <v>408</v>
      </c>
      <c r="AT215" s="19" t="s">
        <v>190</v>
      </c>
      <c r="AU215" s="19" t="s">
        <v>105</v>
      </c>
      <c r="AY215" s="19" t="s">
        <v>183</v>
      </c>
      <c r="BE215" s="119">
        <f t="shared" si="29"/>
        <v>0</v>
      </c>
      <c r="BF215" s="119">
        <f t="shared" si="30"/>
        <v>0</v>
      </c>
      <c r="BG215" s="119">
        <f t="shared" si="31"/>
        <v>0</v>
      </c>
      <c r="BH215" s="119">
        <f t="shared" si="32"/>
        <v>0</v>
      </c>
      <c r="BI215" s="119">
        <f t="shared" si="33"/>
        <v>0</v>
      </c>
      <c r="BJ215" s="19" t="s">
        <v>87</v>
      </c>
      <c r="BK215" s="119">
        <f t="shared" si="34"/>
        <v>0</v>
      </c>
      <c r="BL215" s="19" t="s">
        <v>248</v>
      </c>
      <c r="BM215" s="19" t="s">
        <v>1501</v>
      </c>
    </row>
    <row r="216" spans="2:65" s="1" customFormat="1" ht="31.5" customHeight="1">
      <c r="B216" s="36"/>
      <c r="C216" s="175" t="s">
        <v>498</v>
      </c>
      <c r="D216" s="175" t="s">
        <v>184</v>
      </c>
      <c r="E216" s="176" t="s">
        <v>1502</v>
      </c>
      <c r="F216" s="250" t="s">
        <v>1503</v>
      </c>
      <c r="G216" s="250"/>
      <c r="H216" s="250"/>
      <c r="I216" s="250"/>
      <c r="J216" s="177" t="s">
        <v>448</v>
      </c>
      <c r="K216" s="178">
        <v>0.041</v>
      </c>
      <c r="L216" s="251">
        <v>0</v>
      </c>
      <c r="M216" s="252"/>
      <c r="N216" s="253">
        <f t="shared" si="25"/>
        <v>0</v>
      </c>
      <c r="O216" s="253"/>
      <c r="P216" s="253"/>
      <c r="Q216" s="253"/>
      <c r="R216" s="38"/>
      <c r="T216" s="179" t="s">
        <v>22</v>
      </c>
      <c r="U216" s="45" t="s">
        <v>44</v>
      </c>
      <c r="V216" s="37"/>
      <c r="W216" s="180">
        <f t="shared" si="26"/>
        <v>0</v>
      </c>
      <c r="X216" s="180">
        <v>0</v>
      </c>
      <c r="Y216" s="180">
        <f t="shared" si="27"/>
        <v>0</v>
      </c>
      <c r="Z216" s="180">
        <v>0</v>
      </c>
      <c r="AA216" s="181">
        <f t="shared" si="28"/>
        <v>0</v>
      </c>
      <c r="AR216" s="19" t="s">
        <v>248</v>
      </c>
      <c r="AT216" s="19" t="s">
        <v>184</v>
      </c>
      <c r="AU216" s="19" t="s">
        <v>105</v>
      </c>
      <c r="AY216" s="19" t="s">
        <v>183</v>
      </c>
      <c r="BE216" s="119">
        <f t="shared" si="29"/>
        <v>0</v>
      </c>
      <c r="BF216" s="119">
        <f t="shared" si="30"/>
        <v>0</v>
      </c>
      <c r="BG216" s="119">
        <f t="shared" si="31"/>
        <v>0</v>
      </c>
      <c r="BH216" s="119">
        <f t="shared" si="32"/>
        <v>0</v>
      </c>
      <c r="BI216" s="119">
        <f t="shared" si="33"/>
        <v>0</v>
      </c>
      <c r="BJ216" s="19" t="s">
        <v>87</v>
      </c>
      <c r="BK216" s="119">
        <f t="shared" si="34"/>
        <v>0</v>
      </c>
      <c r="BL216" s="19" t="s">
        <v>248</v>
      </c>
      <c r="BM216" s="19" t="s">
        <v>1504</v>
      </c>
    </row>
    <row r="217" spans="2:65" s="1" customFormat="1" ht="31.5" customHeight="1">
      <c r="B217" s="36"/>
      <c r="C217" s="175" t="s">
        <v>502</v>
      </c>
      <c r="D217" s="175" t="s">
        <v>184</v>
      </c>
      <c r="E217" s="176" t="s">
        <v>1505</v>
      </c>
      <c r="F217" s="250" t="s">
        <v>1506</v>
      </c>
      <c r="G217" s="250"/>
      <c r="H217" s="250"/>
      <c r="I217" s="250"/>
      <c r="J217" s="177" t="s">
        <v>448</v>
      </c>
      <c r="K217" s="178">
        <v>0.041</v>
      </c>
      <c r="L217" s="251">
        <v>0</v>
      </c>
      <c r="M217" s="252"/>
      <c r="N217" s="253">
        <f t="shared" si="25"/>
        <v>0</v>
      </c>
      <c r="O217" s="253"/>
      <c r="P217" s="253"/>
      <c r="Q217" s="253"/>
      <c r="R217" s="38"/>
      <c r="T217" s="179" t="s">
        <v>22</v>
      </c>
      <c r="U217" s="45" t="s">
        <v>44</v>
      </c>
      <c r="V217" s="37"/>
      <c r="W217" s="180">
        <f t="shared" si="26"/>
        <v>0</v>
      </c>
      <c r="X217" s="180">
        <v>0</v>
      </c>
      <c r="Y217" s="180">
        <f t="shared" si="27"/>
        <v>0</v>
      </c>
      <c r="Z217" s="180">
        <v>0</v>
      </c>
      <c r="AA217" s="181">
        <f t="shared" si="28"/>
        <v>0</v>
      </c>
      <c r="AR217" s="19" t="s">
        <v>248</v>
      </c>
      <c r="AT217" s="19" t="s">
        <v>184</v>
      </c>
      <c r="AU217" s="19" t="s">
        <v>105</v>
      </c>
      <c r="AY217" s="19" t="s">
        <v>183</v>
      </c>
      <c r="BE217" s="119">
        <f t="shared" si="29"/>
        <v>0</v>
      </c>
      <c r="BF217" s="119">
        <f t="shared" si="30"/>
        <v>0</v>
      </c>
      <c r="BG217" s="119">
        <f t="shared" si="31"/>
        <v>0</v>
      </c>
      <c r="BH217" s="119">
        <f t="shared" si="32"/>
        <v>0</v>
      </c>
      <c r="BI217" s="119">
        <f t="shared" si="33"/>
        <v>0</v>
      </c>
      <c r="BJ217" s="19" t="s">
        <v>87</v>
      </c>
      <c r="BK217" s="119">
        <f t="shared" si="34"/>
        <v>0</v>
      </c>
      <c r="BL217" s="19" t="s">
        <v>248</v>
      </c>
      <c r="BM217" s="19" t="s">
        <v>1507</v>
      </c>
    </row>
    <row r="218" spans="2:63" s="10" customFormat="1" ht="29.9" customHeight="1">
      <c r="B218" s="164"/>
      <c r="C218" s="165"/>
      <c r="D218" s="174" t="s">
        <v>1343</v>
      </c>
      <c r="E218" s="174"/>
      <c r="F218" s="174"/>
      <c r="G218" s="174"/>
      <c r="H218" s="174"/>
      <c r="I218" s="174"/>
      <c r="J218" s="174"/>
      <c r="K218" s="174"/>
      <c r="L218" s="174"/>
      <c r="M218" s="174"/>
      <c r="N218" s="260">
        <f>BK218</f>
        <v>0</v>
      </c>
      <c r="O218" s="261"/>
      <c r="P218" s="261"/>
      <c r="Q218" s="261"/>
      <c r="R218" s="167"/>
      <c r="T218" s="168"/>
      <c r="U218" s="165"/>
      <c r="V218" s="165"/>
      <c r="W218" s="169">
        <f>SUM(W219:W229)</f>
        <v>0</v>
      </c>
      <c r="X218" s="165"/>
      <c r="Y218" s="169">
        <f>SUM(Y219:Y229)</f>
        <v>1.0396636700000002</v>
      </c>
      <c r="Z218" s="165"/>
      <c r="AA218" s="170">
        <f>SUM(AA219:AA229)</f>
        <v>0</v>
      </c>
      <c r="AR218" s="171" t="s">
        <v>105</v>
      </c>
      <c r="AT218" s="172" t="s">
        <v>78</v>
      </c>
      <c r="AU218" s="172" t="s">
        <v>87</v>
      </c>
      <c r="AY218" s="171" t="s">
        <v>183</v>
      </c>
      <c r="BK218" s="173">
        <f>SUM(BK219:BK229)</f>
        <v>0</v>
      </c>
    </row>
    <row r="219" spans="2:65" s="1" customFormat="1" ht="22.5" customHeight="1">
      <c r="B219" s="36"/>
      <c r="C219" s="175" t="s">
        <v>506</v>
      </c>
      <c r="D219" s="175" t="s">
        <v>184</v>
      </c>
      <c r="E219" s="176" t="s">
        <v>1508</v>
      </c>
      <c r="F219" s="250" t="s">
        <v>1509</v>
      </c>
      <c r="G219" s="250"/>
      <c r="H219" s="250"/>
      <c r="I219" s="250"/>
      <c r="J219" s="177" t="s">
        <v>884</v>
      </c>
      <c r="K219" s="178">
        <v>24.211</v>
      </c>
      <c r="L219" s="251">
        <v>0</v>
      </c>
      <c r="M219" s="252"/>
      <c r="N219" s="253">
        <f aca="true" t="shared" si="35" ref="N219:N229">ROUND(L219*K219,2)</f>
        <v>0</v>
      </c>
      <c r="O219" s="253"/>
      <c r="P219" s="253"/>
      <c r="Q219" s="253"/>
      <c r="R219" s="38"/>
      <c r="T219" s="179" t="s">
        <v>22</v>
      </c>
      <c r="U219" s="45" t="s">
        <v>44</v>
      </c>
      <c r="V219" s="37"/>
      <c r="W219" s="180">
        <f aca="true" t="shared" si="36" ref="W219:W229">V219*K219</f>
        <v>0</v>
      </c>
      <c r="X219" s="180">
        <v>5E-05</v>
      </c>
      <c r="Y219" s="180">
        <f aca="true" t="shared" si="37" ref="Y219:Y229">X219*K219</f>
        <v>0.00121055</v>
      </c>
      <c r="Z219" s="180">
        <v>0</v>
      </c>
      <c r="AA219" s="181">
        <f aca="true" t="shared" si="38" ref="AA219:AA229">Z219*K219</f>
        <v>0</v>
      </c>
      <c r="AR219" s="19" t="s">
        <v>248</v>
      </c>
      <c r="AT219" s="19" t="s">
        <v>184</v>
      </c>
      <c r="AU219" s="19" t="s">
        <v>105</v>
      </c>
      <c r="AY219" s="19" t="s">
        <v>183</v>
      </c>
      <c r="BE219" s="119">
        <f aca="true" t="shared" si="39" ref="BE219:BE229">IF(U219="základní",N219,0)</f>
        <v>0</v>
      </c>
      <c r="BF219" s="119">
        <f aca="true" t="shared" si="40" ref="BF219:BF229">IF(U219="snížená",N219,0)</f>
        <v>0</v>
      </c>
      <c r="BG219" s="119">
        <f aca="true" t="shared" si="41" ref="BG219:BG229">IF(U219="zákl. přenesená",N219,0)</f>
        <v>0</v>
      </c>
      <c r="BH219" s="119">
        <f aca="true" t="shared" si="42" ref="BH219:BH229">IF(U219="sníž. přenesená",N219,0)</f>
        <v>0</v>
      </c>
      <c r="BI219" s="119">
        <f aca="true" t="shared" si="43" ref="BI219:BI229">IF(U219="nulová",N219,0)</f>
        <v>0</v>
      </c>
      <c r="BJ219" s="19" t="s">
        <v>87</v>
      </c>
      <c r="BK219" s="119">
        <f aca="true" t="shared" si="44" ref="BK219:BK229">ROUND(L219*K219,2)</f>
        <v>0</v>
      </c>
      <c r="BL219" s="19" t="s">
        <v>248</v>
      </c>
      <c r="BM219" s="19" t="s">
        <v>1510</v>
      </c>
    </row>
    <row r="220" spans="2:65" s="1" customFormat="1" ht="44.25" customHeight="1">
      <c r="B220" s="36"/>
      <c r="C220" s="182" t="s">
        <v>510</v>
      </c>
      <c r="D220" s="182" t="s">
        <v>190</v>
      </c>
      <c r="E220" s="183" t="s">
        <v>1511</v>
      </c>
      <c r="F220" s="262" t="s">
        <v>1512</v>
      </c>
      <c r="G220" s="262"/>
      <c r="H220" s="262"/>
      <c r="I220" s="262"/>
      <c r="J220" s="184" t="s">
        <v>884</v>
      </c>
      <c r="K220" s="185">
        <v>11.685</v>
      </c>
      <c r="L220" s="263">
        <v>0</v>
      </c>
      <c r="M220" s="264"/>
      <c r="N220" s="265">
        <f t="shared" si="35"/>
        <v>0</v>
      </c>
      <c r="O220" s="253"/>
      <c r="P220" s="253"/>
      <c r="Q220" s="253"/>
      <c r="R220" s="38"/>
      <c r="T220" s="179" t="s">
        <v>22</v>
      </c>
      <c r="U220" s="45" t="s">
        <v>44</v>
      </c>
      <c r="V220" s="37"/>
      <c r="W220" s="180">
        <f t="shared" si="36"/>
        <v>0</v>
      </c>
      <c r="X220" s="180">
        <v>0.025</v>
      </c>
      <c r="Y220" s="180">
        <f t="shared" si="37"/>
        <v>0.292125</v>
      </c>
      <c r="Z220" s="180">
        <v>0</v>
      </c>
      <c r="AA220" s="181">
        <f t="shared" si="38"/>
        <v>0</v>
      </c>
      <c r="AR220" s="19" t="s">
        <v>408</v>
      </c>
      <c r="AT220" s="19" t="s">
        <v>190</v>
      </c>
      <c r="AU220" s="19" t="s">
        <v>105</v>
      </c>
      <c r="AY220" s="19" t="s">
        <v>183</v>
      </c>
      <c r="BE220" s="119">
        <f t="shared" si="39"/>
        <v>0</v>
      </c>
      <c r="BF220" s="119">
        <f t="shared" si="40"/>
        <v>0</v>
      </c>
      <c r="BG220" s="119">
        <f t="shared" si="41"/>
        <v>0</v>
      </c>
      <c r="BH220" s="119">
        <f t="shared" si="42"/>
        <v>0</v>
      </c>
      <c r="BI220" s="119">
        <f t="shared" si="43"/>
        <v>0</v>
      </c>
      <c r="BJ220" s="19" t="s">
        <v>87</v>
      </c>
      <c r="BK220" s="119">
        <f t="shared" si="44"/>
        <v>0</v>
      </c>
      <c r="BL220" s="19" t="s">
        <v>248</v>
      </c>
      <c r="BM220" s="19" t="s">
        <v>1513</v>
      </c>
    </row>
    <row r="221" spans="2:65" s="1" customFormat="1" ht="44.25" customHeight="1">
      <c r="B221" s="36"/>
      <c r="C221" s="182" t="s">
        <v>514</v>
      </c>
      <c r="D221" s="182" t="s">
        <v>190</v>
      </c>
      <c r="E221" s="183" t="s">
        <v>1514</v>
      </c>
      <c r="F221" s="262" t="s">
        <v>1515</v>
      </c>
      <c r="G221" s="262"/>
      <c r="H221" s="262"/>
      <c r="I221" s="262"/>
      <c r="J221" s="184" t="s">
        <v>884</v>
      </c>
      <c r="K221" s="185">
        <v>14.555</v>
      </c>
      <c r="L221" s="263">
        <v>0</v>
      </c>
      <c r="M221" s="264"/>
      <c r="N221" s="265">
        <f t="shared" si="35"/>
        <v>0</v>
      </c>
      <c r="O221" s="253"/>
      <c r="P221" s="253"/>
      <c r="Q221" s="253"/>
      <c r="R221" s="38"/>
      <c r="T221" s="179" t="s">
        <v>22</v>
      </c>
      <c r="U221" s="45" t="s">
        <v>44</v>
      </c>
      <c r="V221" s="37"/>
      <c r="W221" s="180">
        <f t="shared" si="36"/>
        <v>0</v>
      </c>
      <c r="X221" s="180">
        <v>0.025</v>
      </c>
      <c r="Y221" s="180">
        <f t="shared" si="37"/>
        <v>0.363875</v>
      </c>
      <c r="Z221" s="180">
        <v>0</v>
      </c>
      <c r="AA221" s="181">
        <f t="shared" si="38"/>
        <v>0</v>
      </c>
      <c r="AR221" s="19" t="s">
        <v>408</v>
      </c>
      <c r="AT221" s="19" t="s">
        <v>190</v>
      </c>
      <c r="AU221" s="19" t="s">
        <v>105</v>
      </c>
      <c r="AY221" s="19" t="s">
        <v>183</v>
      </c>
      <c r="BE221" s="119">
        <f t="shared" si="39"/>
        <v>0</v>
      </c>
      <c r="BF221" s="119">
        <f t="shared" si="40"/>
        <v>0</v>
      </c>
      <c r="BG221" s="119">
        <f t="shared" si="41"/>
        <v>0</v>
      </c>
      <c r="BH221" s="119">
        <f t="shared" si="42"/>
        <v>0</v>
      </c>
      <c r="BI221" s="119">
        <f t="shared" si="43"/>
        <v>0</v>
      </c>
      <c r="BJ221" s="19" t="s">
        <v>87</v>
      </c>
      <c r="BK221" s="119">
        <f t="shared" si="44"/>
        <v>0</v>
      </c>
      <c r="BL221" s="19" t="s">
        <v>248</v>
      </c>
      <c r="BM221" s="19" t="s">
        <v>1516</v>
      </c>
    </row>
    <row r="222" spans="2:65" s="1" customFormat="1" ht="31.5" customHeight="1">
      <c r="B222" s="36"/>
      <c r="C222" s="175" t="s">
        <v>518</v>
      </c>
      <c r="D222" s="175" t="s">
        <v>184</v>
      </c>
      <c r="E222" s="176" t="s">
        <v>1517</v>
      </c>
      <c r="F222" s="250" t="s">
        <v>1518</v>
      </c>
      <c r="G222" s="250"/>
      <c r="H222" s="250"/>
      <c r="I222" s="250"/>
      <c r="J222" s="177" t="s">
        <v>407</v>
      </c>
      <c r="K222" s="178">
        <v>307.552</v>
      </c>
      <c r="L222" s="251">
        <v>0</v>
      </c>
      <c r="M222" s="252"/>
      <c r="N222" s="253">
        <f t="shared" si="35"/>
        <v>0</v>
      </c>
      <c r="O222" s="253"/>
      <c r="P222" s="253"/>
      <c r="Q222" s="253"/>
      <c r="R222" s="38"/>
      <c r="T222" s="179" t="s">
        <v>22</v>
      </c>
      <c r="U222" s="45" t="s">
        <v>44</v>
      </c>
      <c r="V222" s="37"/>
      <c r="W222" s="180">
        <f t="shared" si="36"/>
        <v>0</v>
      </c>
      <c r="X222" s="180">
        <v>6E-05</v>
      </c>
      <c r="Y222" s="180">
        <f t="shared" si="37"/>
        <v>0.018453120000000003</v>
      </c>
      <c r="Z222" s="180">
        <v>0</v>
      </c>
      <c r="AA222" s="181">
        <f t="shared" si="38"/>
        <v>0</v>
      </c>
      <c r="AR222" s="19" t="s">
        <v>248</v>
      </c>
      <c r="AT222" s="19" t="s">
        <v>184</v>
      </c>
      <c r="AU222" s="19" t="s">
        <v>105</v>
      </c>
      <c r="AY222" s="19" t="s">
        <v>183</v>
      </c>
      <c r="BE222" s="119">
        <f t="shared" si="39"/>
        <v>0</v>
      </c>
      <c r="BF222" s="119">
        <f t="shared" si="40"/>
        <v>0</v>
      </c>
      <c r="BG222" s="119">
        <f t="shared" si="41"/>
        <v>0</v>
      </c>
      <c r="BH222" s="119">
        <f t="shared" si="42"/>
        <v>0</v>
      </c>
      <c r="BI222" s="119">
        <f t="shared" si="43"/>
        <v>0</v>
      </c>
      <c r="BJ222" s="19" t="s">
        <v>87</v>
      </c>
      <c r="BK222" s="119">
        <f t="shared" si="44"/>
        <v>0</v>
      </c>
      <c r="BL222" s="19" t="s">
        <v>248</v>
      </c>
      <c r="BM222" s="19" t="s">
        <v>1519</v>
      </c>
    </row>
    <row r="223" spans="2:65" s="1" customFormat="1" ht="22.5" customHeight="1">
      <c r="B223" s="36"/>
      <c r="C223" s="182" t="s">
        <v>522</v>
      </c>
      <c r="D223" s="182" t="s">
        <v>190</v>
      </c>
      <c r="E223" s="183" t="s">
        <v>1520</v>
      </c>
      <c r="F223" s="262" t="s">
        <v>1521</v>
      </c>
      <c r="G223" s="262"/>
      <c r="H223" s="262"/>
      <c r="I223" s="262"/>
      <c r="J223" s="184" t="s">
        <v>448</v>
      </c>
      <c r="K223" s="185">
        <v>0.026</v>
      </c>
      <c r="L223" s="263">
        <v>0</v>
      </c>
      <c r="M223" s="264"/>
      <c r="N223" s="265">
        <f t="shared" si="35"/>
        <v>0</v>
      </c>
      <c r="O223" s="253"/>
      <c r="P223" s="253"/>
      <c r="Q223" s="253"/>
      <c r="R223" s="38"/>
      <c r="T223" s="179" t="s">
        <v>22</v>
      </c>
      <c r="U223" s="45" t="s">
        <v>44</v>
      </c>
      <c r="V223" s="37"/>
      <c r="W223" s="180">
        <f t="shared" si="36"/>
        <v>0</v>
      </c>
      <c r="X223" s="180">
        <v>1</v>
      </c>
      <c r="Y223" s="180">
        <f t="shared" si="37"/>
        <v>0.026</v>
      </c>
      <c r="Z223" s="180">
        <v>0</v>
      </c>
      <c r="AA223" s="181">
        <f t="shared" si="38"/>
        <v>0</v>
      </c>
      <c r="AR223" s="19" t="s">
        <v>215</v>
      </c>
      <c r="AT223" s="19" t="s">
        <v>190</v>
      </c>
      <c r="AU223" s="19" t="s">
        <v>105</v>
      </c>
      <c r="AY223" s="19" t="s">
        <v>183</v>
      </c>
      <c r="BE223" s="119">
        <f t="shared" si="39"/>
        <v>0</v>
      </c>
      <c r="BF223" s="119">
        <f t="shared" si="40"/>
        <v>0</v>
      </c>
      <c r="BG223" s="119">
        <f t="shared" si="41"/>
        <v>0</v>
      </c>
      <c r="BH223" s="119">
        <f t="shared" si="42"/>
        <v>0</v>
      </c>
      <c r="BI223" s="119">
        <f t="shared" si="43"/>
        <v>0</v>
      </c>
      <c r="BJ223" s="19" t="s">
        <v>87</v>
      </c>
      <c r="BK223" s="119">
        <f t="shared" si="44"/>
        <v>0</v>
      </c>
      <c r="BL223" s="19" t="s">
        <v>198</v>
      </c>
      <c r="BM223" s="19" t="s">
        <v>1522</v>
      </c>
    </row>
    <row r="224" spans="2:65" s="1" customFormat="1" ht="31.5" customHeight="1">
      <c r="B224" s="36"/>
      <c r="C224" s="182" t="s">
        <v>526</v>
      </c>
      <c r="D224" s="182" t="s">
        <v>190</v>
      </c>
      <c r="E224" s="183" t="s">
        <v>1523</v>
      </c>
      <c r="F224" s="262" t="s">
        <v>1524</v>
      </c>
      <c r="G224" s="262"/>
      <c r="H224" s="262"/>
      <c r="I224" s="262"/>
      <c r="J224" s="184" t="s">
        <v>448</v>
      </c>
      <c r="K224" s="185">
        <v>0.019</v>
      </c>
      <c r="L224" s="263">
        <v>0</v>
      </c>
      <c r="M224" s="264"/>
      <c r="N224" s="265">
        <f t="shared" si="35"/>
        <v>0</v>
      </c>
      <c r="O224" s="253"/>
      <c r="P224" s="253"/>
      <c r="Q224" s="253"/>
      <c r="R224" s="38"/>
      <c r="T224" s="179" t="s">
        <v>22</v>
      </c>
      <c r="U224" s="45" t="s">
        <v>44</v>
      </c>
      <c r="V224" s="37"/>
      <c r="W224" s="180">
        <f t="shared" si="36"/>
        <v>0</v>
      </c>
      <c r="X224" s="180">
        <v>1</v>
      </c>
      <c r="Y224" s="180">
        <f t="shared" si="37"/>
        <v>0.019</v>
      </c>
      <c r="Z224" s="180">
        <v>0</v>
      </c>
      <c r="AA224" s="181">
        <f t="shared" si="38"/>
        <v>0</v>
      </c>
      <c r="AR224" s="19" t="s">
        <v>215</v>
      </c>
      <c r="AT224" s="19" t="s">
        <v>190</v>
      </c>
      <c r="AU224" s="19" t="s">
        <v>105</v>
      </c>
      <c r="AY224" s="19" t="s">
        <v>183</v>
      </c>
      <c r="BE224" s="119">
        <f t="shared" si="39"/>
        <v>0</v>
      </c>
      <c r="BF224" s="119">
        <f t="shared" si="40"/>
        <v>0</v>
      </c>
      <c r="BG224" s="119">
        <f t="shared" si="41"/>
        <v>0</v>
      </c>
      <c r="BH224" s="119">
        <f t="shared" si="42"/>
        <v>0</v>
      </c>
      <c r="BI224" s="119">
        <f t="shared" si="43"/>
        <v>0</v>
      </c>
      <c r="BJ224" s="19" t="s">
        <v>87</v>
      </c>
      <c r="BK224" s="119">
        <f t="shared" si="44"/>
        <v>0</v>
      </c>
      <c r="BL224" s="19" t="s">
        <v>198</v>
      </c>
      <c r="BM224" s="19" t="s">
        <v>1525</v>
      </c>
    </row>
    <row r="225" spans="2:65" s="1" customFormat="1" ht="22.5" customHeight="1">
      <c r="B225" s="36"/>
      <c r="C225" s="182" t="s">
        <v>530</v>
      </c>
      <c r="D225" s="182" t="s">
        <v>190</v>
      </c>
      <c r="E225" s="183" t="s">
        <v>1526</v>
      </c>
      <c r="F225" s="262" t="s">
        <v>1527</v>
      </c>
      <c r="G225" s="262"/>
      <c r="H225" s="262"/>
      <c r="I225" s="262"/>
      <c r="J225" s="184" t="s">
        <v>448</v>
      </c>
      <c r="K225" s="185">
        <v>0.319</v>
      </c>
      <c r="L225" s="263">
        <v>0</v>
      </c>
      <c r="M225" s="264"/>
      <c r="N225" s="265">
        <f t="shared" si="35"/>
        <v>0</v>
      </c>
      <c r="O225" s="253"/>
      <c r="P225" s="253"/>
      <c r="Q225" s="253"/>
      <c r="R225" s="38"/>
      <c r="T225" s="179" t="s">
        <v>22</v>
      </c>
      <c r="U225" s="45" t="s">
        <v>44</v>
      </c>
      <c r="V225" s="37"/>
      <c r="W225" s="180">
        <f t="shared" si="36"/>
        <v>0</v>
      </c>
      <c r="X225" s="180">
        <v>1</v>
      </c>
      <c r="Y225" s="180">
        <f t="shared" si="37"/>
        <v>0.319</v>
      </c>
      <c r="Z225" s="180">
        <v>0</v>
      </c>
      <c r="AA225" s="181">
        <f t="shared" si="38"/>
        <v>0</v>
      </c>
      <c r="AR225" s="19" t="s">
        <v>215</v>
      </c>
      <c r="AT225" s="19" t="s">
        <v>190</v>
      </c>
      <c r="AU225" s="19" t="s">
        <v>105</v>
      </c>
      <c r="AY225" s="19" t="s">
        <v>183</v>
      </c>
      <c r="BE225" s="119">
        <f t="shared" si="39"/>
        <v>0</v>
      </c>
      <c r="BF225" s="119">
        <f t="shared" si="40"/>
        <v>0</v>
      </c>
      <c r="BG225" s="119">
        <f t="shared" si="41"/>
        <v>0</v>
      </c>
      <c r="BH225" s="119">
        <f t="shared" si="42"/>
        <v>0</v>
      </c>
      <c r="BI225" s="119">
        <f t="shared" si="43"/>
        <v>0</v>
      </c>
      <c r="BJ225" s="19" t="s">
        <v>87</v>
      </c>
      <c r="BK225" s="119">
        <f t="shared" si="44"/>
        <v>0</v>
      </c>
      <c r="BL225" s="19" t="s">
        <v>198</v>
      </c>
      <c r="BM225" s="19" t="s">
        <v>1528</v>
      </c>
    </row>
    <row r="226" spans="2:65" s="1" customFormat="1" ht="44.25" customHeight="1">
      <c r="B226" s="36"/>
      <c r="C226" s="175" t="s">
        <v>534</v>
      </c>
      <c r="D226" s="175" t="s">
        <v>184</v>
      </c>
      <c r="E226" s="176" t="s">
        <v>1529</v>
      </c>
      <c r="F226" s="250" t="s">
        <v>1530</v>
      </c>
      <c r="G226" s="250"/>
      <c r="H226" s="250"/>
      <c r="I226" s="250"/>
      <c r="J226" s="177" t="s">
        <v>884</v>
      </c>
      <c r="K226" s="178">
        <v>8.973</v>
      </c>
      <c r="L226" s="251">
        <v>0</v>
      </c>
      <c r="M226" s="252"/>
      <c r="N226" s="253">
        <f t="shared" si="35"/>
        <v>0</v>
      </c>
      <c r="O226" s="253"/>
      <c r="P226" s="253"/>
      <c r="Q226" s="253"/>
      <c r="R226" s="38"/>
      <c r="T226" s="179" t="s">
        <v>22</v>
      </c>
      <c r="U226" s="45" t="s">
        <v>44</v>
      </c>
      <c r="V226" s="37"/>
      <c r="W226" s="180">
        <f t="shared" si="36"/>
        <v>0</v>
      </c>
      <c r="X226" s="180">
        <v>0</v>
      </c>
      <c r="Y226" s="180">
        <f t="shared" si="37"/>
        <v>0</v>
      </c>
      <c r="Z226" s="180">
        <v>0</v>
      </c>
      <c r="AA226" s="181">
        <f t="shared" si="38"/>
        <v>0</v>
      </c>
      <c r="AR226" s="19" t="s">
        <v>198</v>
      </c>
      <c r="AT226" s="19" t="s">
        <v>184</v>
      </c>
      <c r="AU226" s="19" t="s">
        <v>105</v>
      </c>
      <c r="AY226" s="19" t="s">
        <v>183</v>
      </c>
      <c r="BE226" s="119">
        <f t="shared" si="39"/>
        <v>0</v>
      </c>
      <c r="BF226" s="119">
        <f t="shared" si="40"/>
        <v>0</v>
      </c>
      <c r="BG226" s="119">
        <f t="shared" si="41"/>
        <v>0</v>
      </c>
      <c r="BH226" s="119">
        <f t="shared" si="42"/>
        <v>0</v>
      </c>
      <c r="BI226" s="119">
        <f t="shared" si="43"/>
        <v>0</v>
      </c>
      <c r="BJ226" s="19" t="s">
        <v>87</v>
      </c>
      <c r="BK226" s="119">
        <f t="shared" si="44"/>
        <v>0</v>
      </c>
      <c r="BL226" s="19" t="s">
        <v>198</v>
      </c>
      <c r="BM226" s="19" t="s">
        <v>1531</v>
      </c>
    </row>
    <row r="227" spans="2:65" s="1" customFormat="1" ht="31.5" customHeight="1">
      <c r="B227" s="36"/>
      <c r="C227" s="175" t="s">
        <v>538</v>
      </c>
      <c r="D227" s="175" t="s">
        <v>184</v>
      </c>
      <c r="E227" s="176" t="s">
        <v>1532</v>
      </c>
      <c r="F227" s="250" t="s">
        <v>1533</v>
      </c>
      <c r="G227" s="250"/>
      <c r="H227" s="250"/>
      <c r="I227" s="250"/>
      <c r="J227" s="177" t="s">
        <v>187</v>
      </c>
      <c r="K227" s="178">
        <v>2</v>
      </c>
      <c r="L227" s="251">
        <v>0</v>
      </c>
      <c r="M227" s="252"/>
      <c r="N227" s="253">
        <f t="shared" si="35"/>
        <v>0</v>
      </c>
      <c r="O227" s="253"/>
      <c r="P227" s="253"/>
      <c r="Q227" s="253"/>
      <c r="R227" s="38"/>
      <c r="T227" s="179" t="s">
        <v>22</v>
      </c>
      <c r="U227" s="45" t="s">
        <v>44</v>
      </c>
      <c r="V227" s="37"/>
      <c r="W227" s="180">
        <f t="shared" si="36"/>
        <v>0</v>
      </c>
      <c r="X227" s="180">
        <v>0</v>
      </c>
      <c r="Y227" s="180">
        <f t="shared" si="37"/>
        <v>0</v>
      </c>
      <c r="Z227" s="180">
        <v>0</v>
      </c>
      <c r="AA227" s="181">
        <f t="shared" si="38"/>
        <v>0</v>
      </c>
      <c r="AR227" s="19" t="s">
        <v>198</v>
      </c>
      <c r="AT227" s="19" t="s">
        <v>184</v>
      </c>
      <c r="AU227" s="19" t="s">
        <v>105</v>
      </c>
      <c r="AY227" s="19" t="s">
        <v>183</v>
      </c>
      <c r="BE227" s="119">
        <f t="shared" si="39"/>
        <v>0</v>
      </c>
      <c r="BF227" s="119">
        <f t="shared" si="40"/>
        <v>0</v>
      </c>
      <c r="BG227" s="119">
        <f t="shared" si="41"/>
        <v>0</v>
      </c>
      <c r="BH227" s="119">
        <f t="shared" si="42"/>
        <v>0</v>
      </c>
      <c r="BI227" s="119">
        <f t="shared" si="43"/>
        <v>0</v>
      </c>
      <c r="BJ227" s="19" t="s">
        <v>87</v>
      </c>
      <c r="BK227" s="119">
        <f t="shared" si="44"/>
        <v>0</v>
      </c>
      <c r="BL227" s="19" t="s">
        <v>198</v>
      </c>
      <c r="BM227" s="19" t="s">
        <v>1534</v>
      </c>
    </row>
    <row r="228" spans="2:65" s="1" customFormat="1" ht="31.5" customHeight="1">
      <c r="B228" s="36"/>
      <c r="C228" s="175" t="s">
        <v>188</v>
      </c>
      <c r="D228" s="175" t="s">
        <v>184</v>
      </c>
      <c r="E228" s="176" t="s">
        <v>1535</v>
      </c>
      <c r="F228" s="250" t="s">
        <v>1536</v>
      </c>
      <c r="G228" s="250"/>
      <c r="H228" s="250"/>
      <c r="I228" s="250"/>
      <c r="J228" s="177" t="s">
        <v>448</v>
      </c>
      <c r="K228" s="178">
        <v>0.676</v>
      </c>
      <c r="L228" s="251">
        <v>0</v>
      </c>
      <c r="M228" s="252"/>
      <c r="N228" s="253">
        <f t="shared" si="35"/>
        <v>0</v>
      </c>
      <c r="O228" s="253"/>
      <c r="P228" s="253"/>
      <c r="Q228" s="253"/>
      <c r="R228" s="38"/>
      <c r="T228" s="179" t="s">
        <v>22</v>
      </c>
      <c r="U228" s="45" t="s">
        <v>44</v>
      </c>
      <c r="V228" s="37"/>
      <c r="W228" s="180">
        <f t="shared" si="36"/>
        <v>0</v>
      </c>
      <c r="X228" s="180">
        <v>0</v>
      </c>
      <c r="Y228" s="180">
        <f t="shared" si="37"/>
        <v>0</v>
      </c>
      <c r="Z228" s="180">
        <v>0</v>
      </c>
      <c r="AA228" s="181">
        <f t="shared" si="38"/>
        <v>0</v>
      </c>
      <c r="AR228" s="19" t="s">
        <v>248</v>
      </c>
      <c r="AT228" s="19" t="s">
        <v>184</v>
      </c>
      <c r="AU228" s="19" t="s">
        <v>105</v>
      </c>
      <c r="AY228" s="19" t="s">
        <v>183</v>
      </c>
      <c r="BE228" s="119">
        <f t="shared" si="39"/>
        <v>0</v>
      </c>
      <c r="BF228" s="119">
        <f t="shared" si="40"/>
        <v>0</v>
      </c>
      <c r="BG228" s="119">
        <f t="shared" si="41"/>
        <v>0</v>
      </c>
      <c r="BH228" s="119">
        <f t="shared" si="42"/>
        <v>0</v>
      </c>
      <c r="BI228" s="119">
        <f t="shared" si="43"/>
        <v>0</v>
      </c>
      <c r="BJ228" s="19" t="s">
        <v>87</v>
      </c>
      <c r="BK228" s="119">
        <f t="shared" si="44"/>
        <v>0</v>
      </c>
      <c r="BL228" s="19" t="s">
        <v>248</v>
      </c>
      <c r="BM228" s="19" t="s">
        <v>1537</v>
      </c>
    </row>
    <row r="229" spans="2:65" s="1" customFormat="1" ht="31.5" customHeight="1">
      <c r="B229" s="36"/>
      <c r="C229" s="175" t="s">
        <v>546</v>
      </c>
      <c r="D229" s="175" t="s">
        <v>184</v>
      </c>
      <c r="E229" s="176" t="s">
        <v>1538</v>
      </c>
      <c r="F229" s="250" t="s">
        <v>1539</v>
      </c>
      <c r="G229" s="250"/>
      <c r="H229" s="250"/>
      <c r="I229" s="250"/>
      <c r="J229" s="177" t="s">
        <v>448</v>
      </c>
      <c r="K229" s="178">
        <v>0.676</v>
      </c>
      <c r="L229" s="251">
        <v>0</v>
      </c>
      <c r="M229" s="252"/>
      <c r="N229" s="253">
        <f t="shared" si="35"/>
        <v>0</v>
      </c>
      <c r="O229" s="253"/>
      <c r="P229" s="253"/>
      <c r="Q229" s="253"/>
      <c r="R229" s="38"/>
      <c r="T229" s="179" t="s">
        <v>22</v>
      </c>
      <c r="U229" s="45" t="s">
        <v>44</v>
      </c>
      <c r="V229" s="37"/>
      <c r="W229" s="180">
        <f t="shared" si="36"/>
        <v>0</v>
      </c>
      <c r="X229" s="180">
        <v>0</v>
      </c>
      <c r="Y229" s="180">
        <f t="shared" si="37"/>
        <v>0</v>
      </c>
      <c r="Z229" s="180">
        <v>0</v>
      </c>
      <c r="AA229" s="181">
        <f t="shared" si="38"/>
        <v>0</v>
      </c>
      <c r="AR229" s="19" t="s">
        <v>248</v>
      </c>
      <c r="AT229" s="19" t="s">
        <v>184</v>
      </c>
      <c r="AU229" s="19" t="s">
        <v>105</v>
      </c>
      <c r="AY229" s="19" t="s">
        <v>183</v>
      </c>
      <c r="BE229" s="119">
        <f t="shared" si="39"/>
        <v>0</v>
      </c>
      <c r="BF229" s="119">
        <f t="shared" si="40"/>
        <v>0</v>
      </c>
      <c r="BG229" s="119">
        <f t="shared" si="41"/>
        <v>0</v>
      </c>
      <c r="BH229" s="119">
        <f t="shared" si="42"/>
        <v>0</v>
      </c>
      <c r="BI229" s="119">
        <f t="shared" si="43"/>
        <v>0</v>
      </c>
      <c r="BJ229" s="19" t="s">
        <v>87</v>
      </c>
      <c r="BK229" s="119">
        <f t="shared" si="44"/>
        <v>0</v>
      </c>
      <c r="BL229" s="19" t="s">
        <v>248</v>
      </c>
      <c r="BM229" s="19" t="s">
        <v>1540</v>
      </c>
    </row>
    <row r="230" spans="2:63" s="10" customFormat="1" ht="29.9" customHeight="1">
      <c r="B230" s="164"/>
      <c r="C230" s="165"/>
      <c r="D230" s="174" t="s">
        <v>1344</v>
      </c>
      <c r="E230" s="174"/>
      <c r="F230" s="174"/>
      <c r="G230" s="174"/>
      <c r="H230" s="174"/>
      <c r="I230" s="174"/>
      <c r="J230" s="174"/>
      <c r="K230" s="174"/>
      <c r="L230" s="174"/>
      <c r="M230" s="174"/>
      <c r="N230" s="260">
        <f>BK230</f>
        <v>0</v>
      </c>
      <c r="O230" s="261"/>
      <c r="P230" s="261"/>
      <c r="Q230" s="261"/>
      <c r="R230" s="167"/>
      <c r="T230" s="168"/>
      <c r="U230" s="165"/>
      <c r="V230" s="165"/>
      <c r="W230" s="169">
        <f>SUM(W231:W239)</f>
        <v>0</v>
      </c>
      <c r="X230" s="165"/>
      <c r="Y230" s="169">
        <f>SUM(Y231:Y239)</f>
        <v>2.9950844</v>
      </c>
      <c r="Z230" s="165"/>
      <c r="AA230" s="170">
        <f>SUM(AA231:AA239)</f>
        <v>0</v>
      </c>
      <c r="AR230" s="171" t="s">
        <v>105</v>
      </c>
      <c r="AT230" s="172" t="s">
        <v>78</v>
      </c>
      <c r="AU230" s="172" t="s">
        <v>87</v>
      </c>
      <c r="AY230" s="171" t="s">
        <v>183</v>
      </c>
      <c r="BK230" s="173">
        <f>SUM(BK231:BK239)</f>
        <v>0</v>
      </c>
    </row>
    <row r="231" spans="2:65" s="1" customFormat="1" ht="31.5" customHeight="1">
      <c r="B231" s="36"/>
      <c r="C231" s="175" t="s">
        <v>550</v>
      </c>
      <c r="D231" s="175" t="s">
        <v>184</v>
      </c>
      <c r="E231" s="176" t="s">
        <v>1541</v>
      </c>
      <c r="F231" s="250" t="s">
        <v>1542</v>
      </c>
      <c r="G231" s="250"/>
      <c r="H231" s="250"/>
      <c r="I231" s="250"/>
      <c r="J231" s="177" t="s">
        <v>884</v>
      </c>
      <c r="K231" s="178">
        <v>181.83</v>
      </c>
      <c r="L231" s="251">
        <v>0</v>
      </c>
      <c r="M231" s="252"/>
      <c r="N231" s="253">
        <f aca="true" t="shared" si="45" ref="N231:N239">ROUND(L231*K231,2)</f>
        <v>0</v>
      </c>
      <c r="O231" s="253"/>
      <c r="P231" s="253"/>
      <c r="Q231" s="253"/>
      <c r="R231" s="38"/>
      <c r="T231" s="179" t="s">
        <v>22</v>
      </c>
      <c r="U231" s="45" t="s">
        <v>44</v>
      </c>
      <c r="V231" s="37"/>
      <c r="W231" s="180">
        <f aca="true" t="shared" si="46" ref="W231:W239">V231*K231</f>
        <v>0</v>
      </c>
      <c r="X231" s="180">
        <v>0</v>
      </c>
      <c r="Y231" s="180">
        <f aca="true" t="shared" si="47" ref="Y231:Y239">X231*K231</f>
        <v>0</v>
      </c>
      <c r="Z231" s="180">
        <v>0</v>
      </c>
      <c r="AA231" s="181">
        <f aca="true" t="shared" si="48" ref="AA231:AA239">Z231*K231</f>
        <v>0</v>
      </c>
      <c r="AR231" s="19" t="s">
        <v>248</v>
      </c>
      <c r="AT231" s="19" t="s">
        <v>184</v>
      </c>
      <c r="AU231" s="19" t="s">
        <v>105</v>
      </c>
      <c r="AY231" s="19" t="s">
        <v>183</v>
      </c>
      <c r="BE231" s="119">
        <f aca="true" t="shared" si="49" ref="BE231:BE239">IF(U231="základní",N231,0)</f>
        <v>0</v>
      </c>
      <c r="BF231" s="119">
        <f aca="true" t="shared" si="50" ref="BF231:BF239">IF(U231="snížená",N231,0)</f>
        <v>0</v>
      </c>
      <c r="BG231" s="119">
        <f aca="true" t="shared" si="51" ref="BG231:BG239">IF(U231="zákl. přenesená",N231,0)</f>
        <v>0</v>
      </c>
      <c r="BH231" s="119">
        <f aca="true" t="shared" si="52" ref="BH231:BH239">IF(U231="sníž. přenesená",N231,0)</f>
        <v>0</v>
      </c>
      <c r="BI231" s="119">
        <f aca="true" t="shared" si="53" ref="BI231:BI239">IF(U231="nulová",N231,0)</f>
        <v>0</v>
      </c>
      <c r="BJ231" s="19" t="s">
        <v>87</v>
      </c>
      <c r="BK231" s="119">
        <f aca="true" t="shared" si="54" ref="BK231:BK239">ROUND(L231*K231,2)</f>
        <v>0</v>
      </c>
      <c r="BL231" s="19" t="s">
        <v>248</v>
      </c>
      <c r="BM231" s="19" t="s">
        <v>1543</v>
      </c>
    </row>
    <row r="232" spans="2:65" s="1" customFormat="1" ht="31.5" customHeight="1">
      <c r="B232" s="36"/>
      <c r="C232" s="175" t="s">
        <v>554</v>
      </c>
      <c r="D232" s="175" t="s">
        <v>184</v>
      </c>
      <c r="E232" s="176" t="s">
        <v>1544</v>
      </c>
      <c r="F232" s="250" t="s">
        <v>1545</v>
      </c>
      <c r="G232" s="250"/>
      <c r="H232" s="250"/>
      <c r="I232" s="250"/>
      <c r="J232" s="177" t="s">
        <v>884</v>
      </c>
      <c r="K232" s="178">
        <v>181.83</v>
      </c>
      <c r="L232" s="251">
        <v>0</v>
      </c>
      <c r="M232" s="252"/>
      <c r="N232" s="253">
        <f t="shared" si="45"/>
        <v>0</v>
      </c>
      <c r="O232" s="253"/>
      <c r="P232" s="253"/>
      <c r="Q232" s="253"/>
      <c r="R232" s="38"/>
      <c r="T232" s="179" t="s">
        <v>22</v>
      </c>
      <c r="U232" s="45" t="s">
        <v>44</v>
      </c>
      <c r="V232" s="37"/>
      <c r="W232" s="180">
        <f t="shared" si="46"/>
        <v>0</v>
      </c>
      <c r="X232" s="180">
        <v>3E-05</v>
      </c>
      <c r="Y232" s="180">
        <f t="shared" si="47"/>
        <v>0.0054549</v>
      </c>
      <c r="Z232" s="180">
        <v>0</v>
      </c>
      <c r="AA232" s="181">
        <f t="shared" si="48"/>
        <v>0</v>
      </c>
      <c r="AR232" s="19" t="s">
        <v>248</v>
      </c>
      <c r="AT232" s="19" t="s">
        <v>184</v>
      </c>
      <c r="AU232" s="19" t="s">
        <v>105</v>
      </c>
      <c r="AY232" s="19" t="s">
        <v>183</v>
      </c>
      <c r="BE232" s="119">
        <f t="shared" si="49"/>
        <v>0</v>
      </c>
      <c r="BF232" s="119">
        <f t="shared" si="50"/>
        <v>0</v>
      </c>
      <c r="BG232" s="119">
        <f t="shared" si="51"/>
        <v>0</v>
      </c>
      <c r="BH232" s="119">
        <f t="shared" si="52"/>
        <v>0</v>
      </c>
      <c r="BI232" s="119">
        <f t="shared" si="53"/>
        <v>0</v>
      </c>
      <c r="BJ232" s="19" t="s">
        <v>87</v>
      </c>
      <c r="BK232" s="119">
        <f t="shared" si="54"/>
        <v>0</v>
      </c>
      <c r="BL232" s="19" t="s">
        <v>248</v>
      </c>
      <c r="BM232" s="19" t="s">
        <v>1546</v>
      </c>
    </row>
    <row r="233" spans="2:65" s="1" customFormat="1" ht="31.5" customHeight="1">
      <c r="B233" s="36"/>
      <c r="C233" s="175" t="s">
        <v>558</v>
      </c>
      <c r="D233" s="175" t="s">
        <v>184</v>
      </c>
      <c r="E233" s="176" t="s">
        <v>1547</v>
      </c>
      <c r="F233" s="250" t="s">
        <v>1548</v>
      </c>
      <c r="G233" s="250"/>
      <c r="H233" s="250"/>
      <c r="I233" s="250"/>
      <c r="J233" s="177" t="s">
        <v>884</v>
      </c>
      <c r="K233" s="178">
        <v>181.83</v>
      </c>
      <c r="L233" s="251">
        <v>0</v>
      </c>
      <c r="M233" s="252"/>
      <c r="N233" s="253">
        <f t="shared" si="45"/>
        <v>0</v>
      </c>
      <c r="O233" s="253"/>
      <c r="P233" s="253"/>
      <c r="Q233" s="253"/>
      <c r="R233" s="38"/>
      <c r="T233" s="179" t="s">
        <v>22</v>
      </c>
      <c r="U233" s="45" t="s">
        <v>44</v>
      </c>
      <c r="V233" s="37"/>
      <c r="W233" s="180">
        <f t="shared" si="46"/>
        <v>0</v>
      </c>
      <c r="X233" s="180">
        <v>0.012</v>
      </c>
      <c r="Y233" s="180">
        <f t="shared" si="47"/>
        <v>2.18196</v>
      </c>
      <c r="Z233" s="180">
        <v>0</v>
      </c>
      <c r="AA233" s="181">
        <f t="shared" si="48"/>
        <v>0</v>
      </c>
      <c r="AR233" s="19" t="s">
        <v>248</v>
      </c>
      <c r="AT233" s="19" t="s">
        <v>184</v>
      </c>
      <c r="AU233" s="19" t="s">
        <v>105</v>
      </c>
      <c r="AY233" s="19" t="s">
        <v>183</v>
      </c>
      <c r="BE233" s="119">
        <f t="shared" si="49"/>
        <v>0</v>
      </c>
      <c r="BF233" s="119">
        <f t="shared" si="50"/>
        <v>0</v>
      </c>
      <c r="BG233" s="119">
        <f t="shared" si="51"/>
        <v>0</v>
      </c>
      <c r="BH233" s="119">
        <f t="shared" si="52"/>
        <v>0</v>
      </c>
      <c r="BI233" s="119">
        <f t="shared" si="53"/>
        <v>0</v>
      </c>
      <c r="BJ233" s="19" t="s">
        <v>87</v>
      </c>
      <c r="BK233" s="119">
        <f t="shared" si="54"/>
        <v>0</v>
      </c>
      <c r="BL233" s="19" t="s">
        <v>248</v>
      </c>
      <c r="BM233" s="19" t="s">
        <v>1549</v>
      </c>
    </row>
    <row r="234" spans="2:65" s="1" customFormat="1" ht="31.5" customHeight="1">
      <c r="B234" s="36"/>
      <c r="C234" s="175" t="s">
        <v>562</v>
      </c>
      <c r="D234" s="175" t="s">
        <v>184</v>
      </c>
      <c r="E234" s="176" t="s">
        <v>1550</v>
      </c>
      <c r="F234" s="250" t="s">
        <v>1551</v>
      </c>
      <c r="G234" s="250"/>
      <c r="H234" s="250"/>
      <c r="I234" s="250"/>
      <c r="J234" s="177" t="s">
        <v>884</v>
      </c>
      <c r="K234" s="178">
        <v>181.83</v>
      </c>
      <c r="L234" s="251">
        <v>0</v>
      </c>
      <c r="M234" s="252"/>
      <c r="N234" s="253">
        <f t="shared" si="45"/>
        <v>0</v>
      </c>
      <c r="O234" s="253"/>
      <c r="P234" s="253"/>
      <c r="Q234" s="253"/>
      <c r="R234" s="38"/>
      <c r="T234" s="179" t="s">
        <v>22</v>
      </c>
      <c r="U234" s="45" t="s">
        <v>44</v>
      </c>
      <c r="V234" s="37"/>
      <c r="W234" s="180">
        <f t="shared" si="46"/>
        <v>0</v>
      </c>
      <c r="X234" s="180">
        <v>0.0004</v>
      </c>
      <c r="Y234" s="180">
        <f t="shared" si="47"/>
        <v>0.072732</v>
      </c>
      <c r="Z234" s="180">
        <v>0</v>
      </c>
      <c r="AA234" s="181">
        <f t="shared" si="48"/>
        <v>0</v>
      </c>
      <c r="AR234" s="19" t="s">
        <v>248</v>
      </c>
      <c r="AT234" s="19" t="s">
        <v>184</v>
      </c>
      <c r="AU234" s="19" t="s">
        <v>105</v>
      </c>
      <c r="AY234" s="19" t="s">
        <v>183</v>
      </c>
      <c r="BE234" s="119">
        <f t="shared" si="49"/>
        <v>0</v>
      </c>
      <c r="BF234" s="119">
        <f t="shared" si="50"/>
        <v>0</v>
      </c>
      <c r="BG234" s="119">
        <f t="shared" si="51"/>
        <v>0</v>
      </c>
      <c r="BH234" s="119">
        <f t="shared" si="52"/>
        <v>0</v>
      </c>
      <c r="BI234" s="119">
        <f t="shared" si="53"/>
        <v>0</v>
      </c>
      <c r="BJ234" s="19" t="s">
        <v>87</v>
      </c>
      <c r="BK234" s="119">
        <f t="shared" si="54"/>
        <v>0</v>
      </c>
      <c r="BL234" s="19" t="s">
        <v>248</v>
      </c>
      <c r="BM234" s="19" t="s">
        <v>1552</v>
      </c>
    </row>
    <row r="235" spans="2:65" s="1" customFormat="1" ht="44.25" customHeight="1">
      <c r="B235" s="36"/>
      <c r="C235" s="182" t="s">
        <v>566</v>
      </c>
      <c r="D235" s="182" t="s">
        <v>190</v>
      </c>
      <c r="E235" s="183" t="s">
        <v>1553</v>
      </c>
      <c r="F235" s="262" t="s">
        <v>1554</v>
      </c>
      <c r="G235" s="262"/>
      <c r="H235" s="262"/>
      <c r="I235" s="262"/>
      <c r="J235" s="184" t="s">
        <v>884</v>
      </c>
      <c r="K235" s="185">
        <v>209.105</v>
      </c>
      <c r="L235" s="263">
        <v>0</v>
      </c>
      <c r="M235" s="264"/>
      <c r="N235" s="265">
        <f t="shared" si="45"/>
        <v>0</v>
      </c>
      <c r="O235" s="253"/>
      <c r="P235" s="253"/>
      <c r="Q235" s="253"/>
      <c r="R235" s="38"/>
      <c r="T235" s="179" t="s">
        <v>22</v>
      </c>
      <c r="U235" s="45" t="s">
        <v>44</v>
      </c>
      <c r="V235" s="37"/>
      <c r="W235" s="180">
        <f t="shared" si="46"/>
        <v>0</v>
      </c>
      <c r="X235" s="180">
        <v>0.0035</v>
      </c>
      <c r="Y235" s="180">
        <f t="shared" si="47"/>
        <v>0.7318675</v>
      </c>
      <c r="Z235" s="180">
        <v>0</v>
      </c>
      <c r="AA235" s="181">
        <f t="shared" si="48"/>
        <v>0</v>
      </c>
      <c r="AR235" s="19" t="s">
        <v>408</v>
      </c>
      <c r="AT235" s="19" t="s">
        <v>190</v>
      </c>
      <c r="AU235" s="19" t="s">
        <v>105</v>
      </c>
      <c r="AY235" s="19" t="s">
        <v>183</v>
      </c>
      <c r="BE235" s="119">
        <f t="shared" si="49"/>
        <v>0</v>
      </c>
      <c r="BF235" s="119">
        <f t="shared" si="50"/>
        <v>0</v>
      </c>
      <c r="BG235" s="119">
        <f t="shared" si="51"/>
        <v>0</v>
      </c>
      <c r="BH235" s="119">
        <f t="shared" si="52"/>
        <v>0</v>
      </c>
      <c r="BI235" s="119">
        <f t="shared" si="53"/>
        <v>0</v>
      </c>
      <c r="BJ235" s="19" t="s">
        <v>87</v>
      </c>
      <c r="BK235" s="119">
        <f t="shared" si="54"/>
        <v>0</v>
      </c>
      <c r="BL235" s="19" t="s">
        <v>248</v>
      </c>
      <c r="BM235" s="19" t="s">
        <v>1555</v>
      </c>
    </row>
    <row r="236" spans="2:65" s="1" customFormat="1" ht="22.5" customHeight="1">
      <c r="B236" s="36"/>
      <c r="C236" s="175" t="s">
        <v>570</v>
      </c>
      <c r="D236" s="175" t="s">
        <v>184</v>
      </c>
      <c r="E236" s="176" t="s">
        <v>1556</v>
      </c>
      <c r="F236" s="250" t="s">
        <v>1557</v>
      </c>
      <c r="G236" s="250"/>
      <c r="H236" s="250"/>
      <c r="I236" s="250"/>
      <c r="J236" s="177" t="s">
        <v>213</v>
      </c>
      <c r="K236" s="178">
        <v>76.75</v>
      </c>
      <c r="L236" s="251">
        <v>0</v>
      </c>
      <c r="M236" s="252"/>
      <c r="N236" s="253">
        <f t="shared" si="45"/>
        <v>0</v>
      </c>
      <c r="O236" s="253"/>
      <c r="P236" s="253"/>
      <c r="Q236" s="253"/>
      <c r="R236" s="38"/>
      <c r="T236" s="179" t="s">
        <v>22</v>
      </c>
      <c r="U236" s="45" t="s">
        <v>44</v>
      </c>
      <c r="V236" s="37"/>
      <c r="W236" s="180">
        <f t="shared" si="46"/>
        <v>0</v>
      </c>
      <c r="X236" s="180">
        <v>2E-05</v>
      </c>
      <c r="Y236" s="180">
        <f t="shared" si="47"/>
        <v>0.0015350000000000001</v>
      </c>
      <c r="Z236" s="180">
        <v>0</v>
      </c>
      <c r="AA236" s="181">
        <f t="shared" si="48"/>
        <v>0</v>
      </c>
      <c r="AR236" s="19" t="s">
        <v>248</v>
      </c>
      <c r="AT236" s="19" t="s">
        <v>184</v>
      </c>
      <c r="AU236" s="19" t="s">
        <v>105</v>
      </c>
      <c r="AY236" s="19" t="s">
        <v>183</v>
      </c>
      <c r="BE236" s="119">
        <f t="shared" si="49"/>
        <v>0</v>
      </c>
      <c r="BF236" s="119">
        <f t="shared" si="50"/>
        <v>0</v>
      </c>
      <c r="BG236" s="119">
        <f t="shared" si="51"/>
        <v>0</v>
      </c>
      <c r="BH236" s="119">
        <f t="shared" si="52"/>
        <v>0</v>
      </c>
      <c r="BI236" s="119">
        <f t="shared" si="53"/>
        <v>0</v>
      </c>
      <c r="BJ236" s="19" t="s">
        <v>87</v>
      </c>
      <c r="BK236" s="119">
        <f t="shared" si="54"/>
        <v>0</v>
      </c>
      <c r="BL236" s="19" t="s">
        <v>248</v>
      </c>
      <c r="BM236" s="19" t="s">
        <v>1558</v>
      </c>
    </row>
    <row r="237" spans="2:65" s="1" customFormat="1" ht="31.5" customHeight="1">
      <c r="B237" s="36"/>
      <c r="C237" s="175" t="s">
        <v>574</v>
      </c>
      <c r="D237" s="175" t="s">
        <v>184</v>
      </c>
      <c r="E237" s="176" t="s">
        <v>1559</v>
      </c>
      <c r="F237" s="250" t="s">
        <v>1560</v>
      </c>
      <c r="G237" s="250"/>
      <c r="H237" s="250"/>
      <c r="I237" s="250"/>
      <c r="J237" s="177" t="s">
        <v>213</v>
      </c>
      <c r="K237" s="178">
        <v>76.75</v>
      </c>
      <c r="L237" s="251">
        <v>0</v>
      </c>
      <c r="M237" s="252"/>
      <c r="N237" s="253">
        <f t="shared" si="45"/>
        <v>0</v>
      </c>
      <c r="O237" s="253"/>
      <c r="P237" s="253"/>
      <c r="Q237" s="253"/>
      <c r="R237" s="38"/>
      <c r="T237" s="179" t="s">
        <v>22</v>
      </c>
      <c r="U237" s="45" t="s">
        <v>44</v>
      </c>
      <c r="V237" s="37"/>
      <c r="W237" s="180">
        <f t="shared" si="46"/>
        <v>0</v>
      </c>
      <c r="X237" s="180">
        <v>2E-05</v>
      </c>
      <c r="Y237" s="180">
        <f t="shared" si="47"/>
        <v>0.0015350000000000001</v>
      </c>
      <c r="Z237" s="180">
        <v>0</v>
      </c>
      <c r="AA237" s="181">
        <f t="shared" si="48"/>
        <v>0</v>
      </c>
      <c r="AR237" s="19" t="s">
        <v>248</v>
      </c>
      <c r="AT237" s="19" t="s">
        <v>184</v>
      </c>
      <c r="AU237" s="19" t="s">
        <v>105</v>
      </c>
      <c r="AY237" s="19" t="s">
        <v>183</v>
      </c>
      <c r="BE237" s="119">
        <f t="shared" si="49"/>
        <v>0</v>
      </c>
      <c r="BF237" s="119">
        <f t="shared" si="50"/>
        <v>0</v>
      </c>
      <c r="BG237" s="119">
        <f t="shared" si="51"/>
        <v>0</v>
      </c>
      <c r="BH237" s="119">
        <f t="shared" si="52"/>
        <v>0</v>
      </c>
      <c r="BI237" s="119">
        <f t="shared" si="53"/>
        <v>0</v>
      </c>
      <c r="BJ237" s="19" t="s">
        <v>87</v>
      </c>
      <c r="BK237" s="119">
        <f t="shared" si="54"/>
        <v>0</v>
      </c>
      <c r="BL237" s="19" t="s">
        <v>248</v>
      </c>
      <c r="BM237" s="19" t="s">
        <v>1561</v>
      </c>
    </row>
    <row r="238" spans="2:65" s="1" customFormat="1" ht="31.5" customHeight="1">
      <c r="B238" s="36"/>
      <c r="C238" s="175" t="s">
        <v>578</v>
      </c>
      <c r="D238" s="175" t="s">
        <v>184</v>
      </c>
      <c r="E238" s="176" t="s">
        <v>1562</v>
      </c>
      <c r="F238" s="250" t="s">
        <v>1563</v>
      </c>
      <c r="G238" s="250"/>
      <c r="H238" s="250"/>
      <c r="I238" s="250"/>
      <c r="J238" s="177" t="s">
        <v>448</v>
      </c>
      <c r="K238" s="178">
        <v>2.995</v>
      </c>
      <c r="L238" s="251">
        <v>0</v>
      </c>
      <c r="M238" s="252"/>
      <c r="N238" s="253">
        <f t="shared" si="45"/>
        <v>0</v>
      </c>
      <c r="O238" s="253"/>
      <c r="P238" s="253"/>
      <c r="Q238" s="253"/>
      <c r="R238" s="38"/>
      <c r="T238" s="179" t="s">
        <v>22</v>
      </c>
      <c r="U238" s="45" t="s">
        <v>44</v>
      </c>
      <c r="V238" s="37"/>
      <c r="W238" s="180">
        <f t="shared" si="46"/>
        <v>0</v>
      </c>
      <c r="X238" s="180">
        <v>0</v>
      </c>
      <c r="Y238" s="180">
        <f t="shared" si="47"/>
        <v>0</v>
      </c>
      <c r="Z238" s="180">
        <v>0</v>
      </c>
      <c r="AA238" s="181">
        <f t="shared" si="48"/>
        <v>0</v>
      </c>
      <c r="AR238" s="19" t="s">
        <v>248</v>
      </c>
      <c r="AT238" s="19" t="s">
        <v>184</v>
      </c>
      <c r="AU238" s="19" t="s">
        <v>105</v>
      </c>
      <c r="AY238" s="19" t="s">
        <v>183</v>
      </c>
      <c r="BE238" s="119">
        <f t="shared" si="49"/>
        <v>0</v>
      </c>
      <c r="BF238" s="119">
        <f t="shared" si="50"/>
        <v>0</v>
      </c>
      <c r="BG238" s="119">
        <f t="shared" si="51"/>
        <v>0</v>
      </c>
      <c r="BH238" s="119">
        <f t="shared" si="52"/>
        <v>0</v>
      </c>
      <c r="BI238" s="119">
        <f t="shared" si="53"/>
        <v>0</v>
      </c>
      <c r="BJ238" s="19" t="s">
        <v>87</v>
      </c>
      <c r="BK238" s="119">
        <f t="shared" si="54"/>
        <v>0</v>
      </c>
      <c r="BL238" s="19" t="s">
        <v>248</v>
      </c>
      <c r="BM238" s="19" t="s">
        <v>1564</v>
      </c>
    </row>
    <row r="239" spans="2:65" s="1" customFormat="1" ht="31.5" customHeight="1">
      <c r="B239" s="36"/>
      <c r="C239" s="175" t="s">
        <v>580</v>
      </c>
      <c r="D239" s="175" t="s">
        <v>184</v>
      </c>
      <c r="E239" s="176" t="s">
        <v>1565</v>
      </c>
      <c r="F239" s="250" t="s">
        <v>1566</v>
      </c>
      <c r="G239" s="250"/>
      <c r="H239" s="250"/>
      <c r="I239" s="250"/>
      <c r="J239" s="177" t="s">
        <v>448</v>
      </c>
      <c r="K239" s="178">
        <v>2.995</v>
      </c>
      <c r="L239" s="251">
        <v>0</v>
      </c>
      <c r="M239" s="252"/>
      <c r="N239" s="253">
        <f t="shared" si="45"/>
        <v>0</v>
      </c>
      <c r="O239" s="253"/>
      <c r="P239" s="253"/>
      <c r="Q239" s="253"/>
      <c r="R239" s="38"/>
      <c r="T239" s="179" t="s">
        <v>22</v>
      </c>
      <c r="U239" s="45" t="s">
        <v>44</v>
      </c>
      <c r="V239" s="37"/>
      <c r="W239" s="180">
        <f t="shared" si="46"/>
        <v>0</v>
      </c>
      <c r="X239" s="180">
        <v>0</v>
      </c>
      <c r="Y239" s="180">
        <f t="shared" si="47"/>
        <v>0</v>
      </c>
      <c r="Z239" s="180">
        <v>0</v>
      </c>
      <c r="AA239" s="181">
        <f t="shared" si="48"/>
        <v>0</v>
      </c>
      <c r="AR239" s="19" t="s">
        <v>248</v>
      </c>
      <c r="AT239" s="19" t="s">
        <v>184</v>
      </c>
      <c r="AU239" s="19" t="s">
        <v>105</v>
      </c>
      <c r="AY239" s="19" t="s">
        <v>183</v>
      </c>
      <c r="BE239" s="119">
        <f t="shared" si="49"/>
        <v>0</v>
      </c>
      <c r="BF239" s="119">
        <f t="shared" si="50"/>
        <v>0</v>
      </c>
      <c r="BG239" s="119">
        <f t="shared" si="51"/>
        <v>0</v>
      </c>
      <c r="BH239" s="119">
        <f t="shared" si="52"/>
        <v>0</v>
      </c>
      <c r="BI239" s="119">
        <f t="shared" si="53"/>
        <v>0</v>
      </c>
      <c r="BJ239" s="19" t="s">
        <v>87</v>
      </c>
      <c r="BK239" s="119">
        <f t="shared" si="54"/>
        <v>0</v>
      </c>
      <c r="BL239" s="19" t="s">
        <v>248</v>
      </c>
      <c r="BM239" s="19" t="s">
        <v>1567</v>
      </c>
    </row>
    <row r="240" spans="2:63" s="10" customFormat="1" ht="29.9" customHeight="1">
      <c r="B240" s="164"/>
      <c r="C240" s="165"/>
      <c r="D240" s="174" t="s">
        <v>314</v>
      </c>
      <c r="E240" s="174"/>
      <c r="F240" s="174"/>
      <c r="G240" s="174"/>
      <c r="H240" s="174"/>
      <c r="I240" s="174"/>
      <c r="J240" s="174"/>
      <c r="K240" s="174"/>
      <c r="L240" s="174"/>
      <c r="M240" s="174"/>
      <c r="N240" s="260">
        <f>BK240</f>
        <v>0</v>
      </c>
      <c r="O240" s="261"/>
      <c r="P240" s="261"/>
      <c r="Q240" s="261"/>
      <c r="R240" s="167"/>
      <c r="T240" s="168"/>
      <c r="U240" s="165"/>
      <c r="V240" s="165"/>
      <c r="W240" s="169">
        <f>SUM(W241:W247)</f>
        <v>0</v>
      </c>
      <c r="X240" s="165"/>
      <c r="Y240" s="169">
        <f>SUM(Y241:Y247)</f>
        <v>0.027415710000000003</v>
      </c>
      <c r="Z240" s="165"/>
      <c r="AA240" s="170">
        <f>SUM(AA241:AA247)</f>
        <v>0</v>
      </c>
      <c r="AR240" s="171" t="s">
        <v>105</v>
      </c>
      <c r="AT240" s="172" t="s">
        <v>78</v>
      </c>
      <c r="AU240" s="172" t="s">
        <v>87</v>
      </c>
      <c r="AY240" s="171" t="s">
        <v>183</v>
      </c>
      <c r="BK240" s="173">
        <f>SUM(BK241:BK247)</f>
        <v>0</v>
      </c>
    </row>
    <row r="241" spans="2:65" s="1" customFormat="1" ht="31.5" customHeight="1">
      <c r="B241" s="36"/>
      <c r="C241" s="175" t="s">
        <v>584</v>
      </c>
      <c r="D241" s="175" t="s">
        <v>184</v>
      </c>
      <c r="E241" s="176" t="s">
        <v>1568</v>
      </c>
      <c r="F241" s="250" t="s">
        <v>1569</v>
      </c>
      <c r="G241" s="250"/>
      <c r="H241" s="250"/>
      <c r="I241" s="250"/>
      <c r="J241" s="177" t="s">
        <v>884</v>
      </c>
      <c r="K241" s="178">
        <v>13</v>
      </c>
      <c r="L241" s="251">
        <v>0</v>
      </c>
      <c r="M241" s="252"/>
      <c r="N241" s="253">
        <f aca="true" t="shared" si="55" ref="N241:N247">ROUND(L241*K241,2)</f>
        <v>0</v>
      </c>
      <c r="O241" s="253"/>
      <c r="P241" s="253"/>
      <c r="Q241" s="253"/>
      <c r="R241" s="38"/>
      <c r="T241" s="179" t="s">
        <v>22</v>
      </c>
      <c r="U241" s="45" t="s">
        <v>44</v>
      </c>
      <c r="V241" s="37"/>
      <c r="W241" s="180">
        <f aca="true" t="shared" si="56" ref="W241:W247">V241*K241</f>
        <v>0</v>
      </c>
      <c r="X241" s="180">
        <v>7E-05</v>
      </c>
      <c r="Y241" s="180">
        <f aca="true" t="shared" si="57" ref="Y241:Y247">X241*K241</f>
        <v>0.0009099999999999999</v>
      </c>
      <c r="Z241" s="180">
        <v>0</v>
      </c>
      <c r="AA241" s="181">
        <f aca="true" t="shared" si="58" ref="AA241:AA247">Z241*K241</f>
        <v>0</v>
      </c>
      <c r="AR241" s="19" t="s">
        <v>248</v>
      </c>
      <c r="AT241" s="19" t="s">
        <v>184</v>
      </c>
      <c r="AU241" s="19" t="s">
        <v>105</v>
      </c>
      <c r="AY241" s="19" t="s">
        <v>183</v>
      </c>
      <c r="BE241" s="119">
        <f aca="true" t="shared" si="59" ref="BE241:BE247">IF(U241="základní",N241,0)</f>
        <v>0</v>
      </c>
      <c r="BF241" s="119">
        <f aca="true" t="shared" si="60" ref="BF241:BF247">IF(U241="snížená",N241,0)</f>
        <v>0</v>
      </c>
      <c r="BG241" s="119">
        <f aca="true" t="shared" si="61" ref="BG241:BG247">IF(U241="zákl. přenesená",N241,0)</f>
        <v>0</v>
      </c>
      <c r="BH241" s="119">
        <f aca="true" t="shared" si="62" ref="BH241:BH247">IF(U241="sníž. přenesená",N241,0)</f>
        <v>0</v>
      </c>
      <c r="BI241" s="119">
        <f aca="true" t="shared" si="63" ref="BI241:BI247">IF(U241="nulová",N241,0)</f>
        <v>0</v>
      </c>
      <c r="BJ241" s="19" t="s">
        <v>87</v>
      </c>
      <c r="BK241" s="119">
        <f aca="true" t="shared" si="64" ref="BK241:BK247">ROUND(L241*K241,2)</f>
        <v>0</v>
      </c>
      <c r="BL241" s="19" t="s">
        <v>248</v>
      </c>
      <c r="BM241" s="19" t="s">
        <v>1570</v>
      </c>
    </row>
    <row r="242" spans="2:65" s="1" customFormat="1" ht="31.5" customHeight="1">
      <c r="B242" s="36"/>
      <c r="C242" s="175" t="s">
        <v>586</v>
      </c>
      <c r="D242" s="175" t="s">
        <v>184</v>
      </c>
      <c r="E242" s="176" t="s">
        <v>1571</v>
      </c>
      <c r="F242" s="250" t="s">
        <v>1572</v>
      </c>
      <c r="G242" s="250"/>
      <c r="H242" s="250"/>
      <c r="I242" s="250"/>
      <c r="J242" s="177" t="s">
        <v>884</v>
      </c>
      <c r="K242" s="178">
        <v>13</v>
      </c>
      <c r="L242" s="251">
        <v>0</v>
      </c>
      <c r="M242" s="252"/>
      <c r="N242" s="253">
        <f t="shared" si="55"/>
        <v>0</v>
      </c>
      <c r="O242" s="253"/>
      <c r="P242" s="253"/>
      <c r="Q242" s="253"/>
      <c r="R242" s="38"/>
      <c r="T242" s="179" t="s">
        <v>22</v>
      </c>
      <c r="U242" s="45" t="s">
        <v>44</v>
      </c>
      <c r="V242" s="37"/>
      <c r="W242" s="180">
        <f t="shared" si="56"/>
        <v>0</v>
      </c>
      <c r="X242" s="180">
        <v>8E-05</v>
      </c>
      <c r="Y242" s="180">
        <f t="shared" si="57"/>
        <v>0.0010400000000000001</v>
      </c>
      <c r="Z242" s="180">
        <v>0</v>
      </c>
      <c r="AA242" s="181">
        <f t="shared" si="58"/>
        <v>0</v>
      </c>
      <c r="AR242" s="19" t="s">
        <v>248</v>
      </c>
      <c r="AT242" s="19" t="s">
        <v>184</v>
      </c>
      <c r="AU242" s="19" t="s">
        <v>105</v>
      </c>
      <c r="AY242" s="19" t="s">
        <v>183</v>
      </c>
      <c r="BE242" s="119">
        <f t="shared" si="59"/>
        <v>0</v>
      </c>
      <c r="BF242" s="119">
        <f t="shared" si="60"/>
        <v>0</v>
      </c>
      <c r="BG242" s="119">
        <f t="shared" si="61"/>
        <v>0</v>
      </c>
      <c r="BH242" s="119">
        <f t="shared" si="62"/>
        <v>0</v>
      </c>
      <c r="BI242" s="119">
        <f t="shared" si="63"/>
        <v>0</v>
      </c>
      <c r="BJ242" s="19" t="s">
        <v>87</v>
      </c>
      <c r="BK242" s="119">
        <f t="shared" si="64"/>
        <v>0</v>
      </c>
      <c r="BL242" s="19" t="s">
        <v>248</v>
      </c>
      <c r="BM242" s="19" t="s">
        <v>1573</v>
      </c>
    </row>
    <row r="243" spans="2:65" s="1" customFormat="1" ht="31.5" customHeight="1">
      <c r="B243" s="36"/>
      <c r="C243" s="175" t="s">
        <v>591</v>
      </c>
      <c r="D243" s="175" t="s">
        <v>184</v>
      </c>
      <c r="E243" s="176" t="s">
        <v>1574</v>
      </c>
      <c r="F243" s="250" t="s">
        <v>1575</v>
      </c>
      <c r="G243" s="250"/>
      <c r="H243" s="250"/>
      <c r="I243" s="250"/>
      <c r="J243" s="177" t="s">
        <v>884</v>
      </c>
      <c r="K243" s="178">
        <v>28.581</v>
      </c>
      <c r="L243" s="251">
        <v>0</v>
      </c>
      <c r="M243" s="252"/>
      <c r="N243" s="253">
        <f t="shared" si="55"/>
        <v>0</v>
      </c>
      <c r="O243" s="253"/>
      <c r="P243" s="253"/>
      <c r="Q243" s="253"/>
      <c r="R243" s="38"/>
      <c r="T243" s="179" t="s">
        <v>22</v>
      </c>
      <c r="U243" s="45" t="s">
        <v>44</v>
      </c>
      <c r="V243" s="37"/>
      <c r="W243" s="180">
        <f t="shared" si="56"/>
        <v>0</v>
      </c>
      <c r="X243" s="180">
        <v>0.00017</v>
      </c>
      <c r="Y243" s="180">
        <f t="shared" si="57"/>
        <v>0.00485877</v>
      </c>
      <c r="Z243" s="180">
        <v>0</v>
      </c>
      <c r="AA243" s="181">
        <f t="shared" si="58"/>
        <v>0</v>
      </c>
      <c r="AR243" s="19" t="s">
        <v>248</v>
      </c>
      <c r="AT243" s="19" t="s">
        <v>184</v>
      </c>
      <c r="AU243" s="19" t="s">
        <v>105</v>
      </c>
      <c r="AY243" s="19" t="s">
        <v>183</v>
      </c>
      <c r="BE243" s="119">
        <f t="shared" si="59"/>
        <v>0</v>
      </c>
      <c r="BF243" s="119">
        <f t="shared" si="60"/>
        <v>0</v>
      </c>
      <c r="BG243" s="119">
        <f t="shared" si="61"/>
        <v>0</v>
      </c>
      <c r="BH243" s="119">
        <f t="shared" si="62"/>
        <v>0</v>
      </c>
      <c r="BI243" s="119">
        <f t="shared" si="63"/>
        <v>0</v>
      </c>
      <c r="BJ243" s="19" t="s">
        <v>87</v>
      </c>
      <c r="BK243" s="119">
        <f t="shared" si="64"/>
        <v>0</v>
      </c>
      <c r="BL243" s="19" t="s">
        <v>248</v>
      </c>
      <c r="BM243" s="19" t="s">
        <v>1576</v>
      </c>
    </row>
    <row r="244" spans="2:65" s="1" customFormat="1" ht="31.5" customHeight="1">
      <c r="B244" s="36"/>
      <c r="C244" s="175" t="s">
        <v>595</v>
      </c>
      <c r="D244" s="175" t="s">
        <v>184</v>
      </c>
      <c r="E244" s="176" t="s">
        <v>1577</v>
      </c>
      <c r="F244" s="250" t="s">
        <v>1578</v>
      </c>
      <c r="G244" s="250"/>
      <c r="H244" s="250"/>
      <c r="I244" s="250"/>
      <c r="J244" s="177" t="s">
        <v>884</v>
      </c>
      <c r="K244" s="178">
        <v>28.581</v>
      </c>
      <c r="L244" s="251">
        <v>0</v>
      </c>
      <c r="M244" s="252"/>
      <c r="N244" s="253">
        <f t="shared" si="55"/>
        <v>0</v>
      </c>
      <c r="O244" s="253"/>
      <c r="P244" s="253"/>
      <c r="Q244" s="253"/>
      <c r="R244" s="38"/>
      <c r="T244" s="179" t="s">
        <v>22</v>
      </c>
      <c r="U244" s="45" t="s">
        <v>44</v>
      </c>
      <c r="V244" s="37"/>
      <c r="W244" s="180">
        <f t="shared" si="56"/>
        <v>0</v>
      </c>
      <c r="X244" s="180">
        <v>0.00012</v>
      </c>
      <c r="Y244" s="180">
        <f t="shared" si="57"/>
        <v>0.00342972</v>
      </c>
      <c r="Z244" s="180">
        <v>0</v>
      </c>
      <c r="AA244" s="181">
        <f t="shared" si="58"/>
        <v>0</v>
      </c>
      <c r="AR244" s="19" t="s">
        <v>248</v>
      </c>
      <c r="AT244" s="19" t="s">
        <v>184</v>
      </c>
      <c r="AU244" s="19" t="s">
        <v>105</v>
      </c>
      <c r="AY244" s="19" t="s">
        <v>183</v>
      </c>
      <c r="BE244" s="119">
        <f t="shared" si="59"/>
        <v>0</v>
      </c>
      <c r="BF244" s="119">
        <f t="shared" si="60"/>
        <v>0</v>
      </c>
      <c r="BG244" s="119">
        <f t="shared" si="61"/>
        <v>0</v>
      </c>
      <c r="BH244" s="119">
        <f t="shared" si="62"/>
        <v>0</v>
      </c>
      <c r="BI244" s="119">
        <f t="shared" si="63"/>
        <v>0</v>
      </c>
      <c r="BJ244" s="19" t="s">
        <v>87</v>
      </c>
      <c r="BK244" s="119">
        <f t="shared" si="64"/>
        <v>0</v>
      </c>
      <c r="BL244" s="19" t="s">
        <v>248</v>
      </c>
      <c r="BM244" s="19" t="s">
        <v>1579</v>
      </c>
    </row>
    <row r="245" spans="2:65" s="1" customFormat="1" ht="31.5" customHeight="1">
      <c r="B245" s="36"/>
      <c r="C245" s="175" t="s">
        <v>599</v>
      </c>
      <c r="D245" s="175" t="s">
        <v>184</v>
      </c>
      <c r="E245" s="176" t="s">
        <v>1580</v>
      </c>
      <c r="F245" s="250" t="s">
        <v>1581</v>
      </c>
      <c r="G245" s="250"/>
      <c r="H245" s="250"/>
      <c r="I245" s="250"/>
      <c r="J245" s="177" t="s">
        <v>884</v>
      </c>
      <c r="K245" s="178">
        <v>28.581</v>
      </c>
      <c r="L245" s="251">
        <v>0</v>
      </c>
      <c r="M245" s="252"/>
      <c r="N245" s="253">
        <f t="shared" si="55"/>
        <v>0</v>
      </c>
      <c r="O245" s="253"/>
      <c r="P245" s="253"/>
      <c r="Q245" s="253"/>
      <c r="R245" s="38"/>
      <c r="T245" s="179" t="s">
        <v>22</v>
      </c>
      <c r="U245" s="45" t="s">
        <v>44</v>
      </c>
      <c r="V245" s="37"/>
      <c r="W245" s="180">
        <f t="shared" si="56"/>
        <v>0</v>
      </c>
      <c r="X245" s="180">
        <v>0.00012</v>
      </c>
      <c r="Y245" s="180">
        <f t="shared" si="57"/>
        <v>0.00342972</v>
      </c>
      <c r="Z245" s="180">
        <v>0</v>
      </c>
      <c r="AA245" s="181">
        <f t="shared" si="58"/>
        <v>0</v>
      </c>
      <c r="AR245" s="19" t="s">
        <v>248</v>
      </c>
      <c r="AT245" s="19" t="s">
        <v>184</v>
      </c>
      <c r="AU245" s="19" t="s">
        <v>105</v>
      </c>
      <c r="AY245" s="19" t="s">
        <v>183</v>
      </c>
      <c r="BE245" s="119">
        <f t="shared" si="59"/>
        <v>0</v>
      </c>
      <c r="BF245" s="119">
        <f t="shared" si="60"/>
        <v>0</v>
      </c>
      <c r="BG245" s="119">
        <f t="shared" si="61"/>
        <v>0</v>
      </c>
      <c r="BH245" s="119">
        <f t="shared" si="62"/>
        <v>0</v>
      </c>
      <c r="BI245" s="119">
        <f t="shared" si="63"/>
        <v>0</v>
      </c>
      <c r="BJ245" s="19" t="s">
        <v>87</v>
      </c>
      <c r="BK245" s="119">
        <f t="shared" si="64"/>
        <v>0</v>
      </c>
      <c r="BL245" s="19" t="s">
        <v>248</v>
      </c>
      <c r="BM245" s="19" t="s">
        <v>1582</v>
      </c>
    </row>
    <row r="246" spans="2:65" s="1" customFormat="1" ht="31.5" customHeight="1">
      <c r="B246" s="36"/>
      <c r="C246" s="175" t="s">
        <v>603</v>
      </c>
      <c r="D246" s="175" t="s">
        <v>184</v>
      </c>
      <c r="E246" s="176" t="s">
        <v>1583</v>
      </c>
      <c r="F246" s="250" t="s">
        <v>1584</v>
      </c>
      <c r="G246" s="250"/>
      <c r="H246" s="250"/>
      <c r="I246" s="250"/>
      <c r="J246" s="177" t="s">
        <v>884</v>
      </c>
      <c r="K246" s="178">
        <v>29.25</v>
      </c>
      <c r="L246" s="251">
        <v>0</v>
      </c>
      <c r="M246" s="252"/>
      <c r="N246" s="253">
        <f t="shared" si="55"/>
        <v>0</v>
      </c>
      <c r="O246" s="253"/>
      <c r="P246" s="253"/>
      <c r="Q246" s="253"/>
      <c r="R246" s="38"/>
      <c r="T246" s="179" t="s">
        <v>22</v>
      </c>
      <c r="U246" s="45" t="s">
        <v>44</v>
      </c>
      <c r="V246" s="37"/>
      <c r="W246" s="180">
        <f t="shared" si="56"/>
        <v>0</v>
      </c>
      <c r="X246" s="180">
        <v>0.00011</v>
      </c>
      <c r="Y246" s="180">
        <f t="shared" si="57"/>
        <v>0.0032175000000000003</v>
      </c>
      <c r="Z246" s="180">
        <v>0</v>
      </c>
      <c r="AA246" s="181">
        <f t="shared" si="58"/>
        <v>0</v>
      </c>
      <c r="AR246" s="19" t="s">
        <v>248</v>
      </c>
      <c r="AT246" s="19" t="s">
        <v>184</v>
      </c>
      <c r="AU246" s="19" t="s">
        <v>105</v>
      </c>
      <c r="AY246" s="19" t="s">
        <v>183</v>
      </c>
      <c r="BE246" s="119">
        <f t="shared" si="59"/>
        <v>0</v>
      </c>
      <c r="BF246" s="119">
        <f t="shared" si="60"/>
        <v>0</v>
      </c>
      <c r="BG246" s="119">
        <f t="shared" si="61"/>
        <v>0</v>
      </c>
      <c r="BH246" s="119">
        <f t="shared" si="62"/>
        <v>0</v>
      </c>
      <c r="BI246" s="119">
        <f t="shared" si="63"/>
        <v>0</v>
      </c>
      <c r="BJ246" s="19" t="s">
        <v>87</v>
      </c>
      <c r="BK246" s="119">
        <f t="shared" si="64"/>
        <v>0</v>
      </c>
      <c r="BL246" s="19" t="s">
        <v>248</v>
      </c>
      <c r="BM246" s="19" t="s">
        <v>1585</v>
      </c>
    </row>
    <row r="247" spans="2:65" s="1" customFormat="1" ht="31.5" customHeight="1">
      <c r="B247" s="36"/>
      <c r="C247" s="175" t="s">
        <v>607</v>
      </c>
      <c r="D247" s="175" t="s">
        <v>184</v>
      </c>
      <c r="E247" s="176" t="s">
        <v>1586</v>
      </c>
      <c r="F247" s="250" t="s">
        <v>1587</v>
      </c>
      <c r="G247" s="250"/>
      <c r="H247" s="250"/>
      <c r="I247" s="250"/>
      <c r="J247" s="177" t="s">
        <v>884</v>
      </c>
      <c r="K247" s="178">
        <v>29.25</v>
      </c>
      <c r="L247" s="251">
        <v>0</v>
      </c>
      <c r="M247" s="252"/>
      <c r="N247" s="253">
        <f t="shared" si="55"/>
        <v>0</v>
      </c>
      <c r="O247" s="253"/>
      <c r="P247" s="253"/>
      <c r="Q247" s="253"/>
      <c r="R247" s="38"/>
      <c r="T247" s="179" t="s">
        <v>22</v>
      </c>
      <c r="U247" s="45" t="s">
        <v>44</v>
      </c>
      <c r="V247" s="37"/>
      <c r="W247" s="180">
        <f t="shared" si="56"/>
        <v>0</v>
      </c>
      <c r="X247" s="180">
        <v>0.00036</v>
      </c>
      <c r="Y247" s="180">
        <f t="shared" si="57"/>
        <v>0.010530000000000001</v>
      </c>
      <c r="Z247" s="180">
        <v>0</v>
      </c>
      <c r="AA247" s="181">
        <f t="shared" si="58"/>
        <v>0</v>
      </c>
      <c r="AR247" s="19" t="s">
        <v>248</v>
      </c>
      <c r="AT247" s="19" t="s">
        <v>184</v>
      </c>
      <c r="AU247" s="19" t="s">
        <v>105</v>
      </c>
      <c r="AY247" s="19" t="s">
        <v>183</v>
      </c>
      <c r="BE247" s="119">
        <f t="shared" si="59"/>
        <v>0</v>
      </c>
      <c r="BF247" s="119">
        <f t="shared" si="60"/>
        <v>0</v>
      </c>
      <c r="BG247" s="119">
        <f t="shared" si="61"/>
        <v>0</v>
      </c>
      <c r="BH247" s="119">
        <f t="shared" si="62"/>
        <v>0</v>
      </c>
      <c r="BI247" s="119">
        <f t="shared" si="63"/>
        <v>0</v>
      </c>
      <c r="BJ247" s="19" t="s">
        <v>87</v>
      </c>
      <c r="BK247" s="119">
        <f t="shared" si="64"/>
        <v>0</v>
      </c>
      <c r="BL247" s="19" t="s">
        <v>248</v>
      </c>
      <c r="BM247" s="19" t="s">
        <v>1588</v>
      </c>
    </row>
    <row r="248" spans="2:63" s="10" customFormat="1" ht="29.9" customHeight="1">
      <c r="B248" s="164"/>
      <c r="C248" s="165"/>
      <c r="D248" s="174" t="s">
        <v>1345</v>
      </c>
      <c r="E248" s="174"/>
      <c r="F248" s="174"/>
      <c r="G248" s="174"/>
      <c r="H248" s="174"/>
      <c r="I248" s="174"/>
      <c r="J248" s="174"/>
      <c r="K248" s="174"/>
      <c r="L248" s="174"/>
      <c r="M248" s="174"/>
      <c r="N248" s="260">
        <f>BK248</f>
        <v>0</v>
      </c>
      <c r="O248" s="261"/>
      <c r="P248" s="261"/>
      <c r="Q248" s="261"/>
      <c r="R248" s="167"/>
      <c r="T248" s="168"/>
      <c r="U248" s="165"/>
      <c r="V248" s="165"/>
      <c r="W248" s="169">
        <f>SUM(W249:W250)</f>
        <v>0</v>
      </c>
      <c r="X248" s="165"/>
      <c r="Y248" s="169">
        <f>SUM(Y249:Y250)</f>
        <v>0.43847356000000004</v>
      </c>
      <c r="Z248" s="165"/>
      <c r="AA248" s="170">
        <f>SUM(AA249:AA250)</f>
        <v>0</v>
      </c>
      <c r="AR248" s="171" t="s">
        <v>105</v>
      </c>
      <c r="AT248" s="172" t="s">
        <v>78</v>
      </c>
      <c r="AU248" s="172" t="s">
        <v>87</v>
      </c>
      <c r="AY248" s="171" t="s">
        <v>183</v>
      </c>
      <c r="BK248" s="173">
        <f>SUM(BK249:BK250)</f>
        <v>0</v>
      </c>
    </row>
    <row r="249" spans="2:65" s="1" customFormat="1" ht="31.5" customHeight="1">
      <c r="B249" s="36"/>
      <c r="C249" s="175" t="s">
        <v>611</v>
      </c>
      <c r="D249" s="175" t="s">
        <v>184</v>
      </c>
      <c r="E249" s="176" t="s">
        <v>1589</v>
      </c>
      <c r="F249" s="250" t="s">
        <v>1590</v>
      </c>
      <c r="G249" s="250"/>
      <c r="H249" s="250"/>
      <c r="I249" s="250"/>
      <c r="J249" s="177" t="s">
        <v>884</v>
      </c>
      <c r="K249" s="178">
        <v>894.844</v>
      </c>
      <c r="L249" s="251">
        <v>0</v>
      </c>
      <c r="M249" s="252"/>
      <c r="N249" s="253">
        <f>ROUND(L249*K249,2)</f>
        <v>0</v>
      </c>
      <c r="O249" s="253"/>
      <c r="P249" s="253"/>
      <c r="Q249" s="253"/>
      <c r="R249" s="38"/>
      <c r="T249" s="179" t="s">
        <v>22</v>
      </c>
      <c r="U249" s="45" t="s">
        <v>44</v>
      </c>
      <c r="V249" s="37"/>
      <c r="W249" s="180">
        <f>V249*K249</f>
        <v>0</v>
      </c>
      <c r="X249" s="180">
        <v>0.0002</v>
      </c>
      <c r="Y249" s="180">
        <f>X249*K249</f>
        <v>0.1789688</v>
      </c>
      <c r="Z249" s="180">
        <v>0</v>
      </c>
      <c r="AA249" s="181">
        <f>Z249*K249</f>
        <v>0</v>
      </c>
      <c r="AR249" s="19" t="s">
        <v>248</v>
      </c>
      <c r="AT249" s="19" t="s">
        <v>184</v>
      </c>
      <c r="AU249" s="19" t="s">
        <v>105</v>
      </c>
      <c r="AY249" s="19" t="s">
        <v>183</v>
      </c>
      <c r="BE249" s="119">
        <f>IF(U249="základní",N249,0)</f>
        <v>0</v>
      </c>
      <c r="BF249" s="119">
        <f>IF(U249="snížená",N249,0)</f>
        <v>0</v>
      </c>
      <c r="BG249" s="119">
        <f>IF(U249="zákl. přenesená",N249,0)</f>
        <v>0</v>
      </c>
      <c r="BH249" s="119">
        <f>IF(U249="sníž. přenesená",N249,0)</f>
        <v>0</v>
      </c>
      <c r="BI249" s="119">
        <f>IF(U249="nulová",N249,0)</f>
        <v>0</v>
      </c>
      <c r="BJ249" s="19" t="s">
        <v>87</v>
      </c>
      <c r="BK249" s="119">
        <f>ROUND(L249*K249,2)</f>
        <v>0</v>
      </c>
      <c r="BL249" s="19" t="s">
        <v>248</v>
      </c>
      <c r="BM249" s="19" t="s">
        <v>1591</v>
      </c>
    </row>
    <row r="250" spans="2:65" s="1" customFormat="1" ht="31.5" customHeight="1">
      <c r="B250" s="36"/>
      <c r="C250" s="175" t="s">
        <v>615</v>
      </c>
      <c r="D250" s="175" t="s">
        <v>184</v>
      </c>
      <c r="E250" s="176" t="s">
        <v>1592</v>
      </c>
      <c r="F250" s="250" t="s">
        <v>1593</v>
      </c>
      <c r="G250" s="250"/>
      <c r="H250" s="250"/>
      <c r="I250" s="250"/>
      <c r="J250" s="177" t="s">
        <v>884</v>
      </c>
      <c r="K250" s="178">
        <v>894.844</v>
      </c>
      <c r="L250" s="251">
        <v>0</v>
      </c>
      <c r="M250" s="252"/>
      <c r="N250" s="253">
        <f>ROUND(L250*K250,2)</f>
        <v>0</v>
      </c>
      <c r="O250" s="253"/>
      <c r="P250" s="253"/>
      <c r="Q250" s="253"/>
      <c r="R250" s="38"/>
      <c r="T250" s="179" t="s">
        <v>22</v>
      </c>
      <c r="U250" s="45" t="s">
        <v>44</v>
      </c>
      <c r="V250" s="37"/>
      <c r="W250" s="180">
        <f>V250*K250</f>
        <v>0</v>
      </c>
      <c r="X250" s="180">
        <v>0.00029</v>
      </c>
      <c r="Y250" s="180">
        <f>X250*K250</f>
        <v>0.25950476</v>
      </c>
      <c r="Z250" s="180">
        <v>0</v>
      </c>
      <c r="AA250" s="181">
        <f>Z250*K250</f>
        <v>0</v>
      </c>
      <c r="AR250" s="19" t="s">
        <v>248</v>
      </c>
      <c r="AT250" s="19" t="s">
        <v>184</v>
      </c>
      <c r="AU250" s="19" t="s">
        <v>105</v>
      </c>
      <c r="AY250" s="19" t="s">
        <v>183</v>
      </c>
      <c r="BE250" s="119">
        <f>IF(U250="základní",N250,0)</f>
        <v>0</v>
      </c>
      <c r="BF250" s="119">
        <f>IF(U250="snížená",N250,0)</f>
        <v>0</v>
      </c>
      <c r="BG250" s="119">
        <f>IF(U250="zákl. přenesená",N250,0)</f>
        <v>0</v>
      </c>
      <c r="BH250" s="119">
        <f>IF(U250="sníž. přenesená",N250,0)</f>
        <v>0</v>
      </c>
      <c r="BI250" s="119">
        <f>IF(U250="nulová",N250,0)</f>
        <v>0</v>
      </c>
      <c r="BJ250" s="19" t="s">
        <v>87</v>
      </c>
      <c r="BK250" s="119">
        <f>ROUND(L250*K250,2)</f>
        <v>0</v>
      </c>
      <c r="BL250" s="19" t="s">
        <v>248</v>
      </c>
      <c r="BM250" s="19" t="s">
        <v>1594</v>
      </c>
    </row>
    <row r="251" spans="2:63" s="1" customFormat="1" ht="49.9" customHeight="1">
      <c r="B251" s="36"/>
      <c r="C251" s="37"/>
      <c r="D251" s="166" t="s">
        <v>307</v>
      </c>
      <c r="E251" s="37"/>
      <c r="F251" s="37"/>
      <c r="G251" s="37"/>
      <c r="H251" s="37"/>
      <c r="I251" s="37"/>
      <c r="J251" s="37"/>
      <c r="K251" s="37"/>
      <c r="L251" s="37"/>
      <c r="M251" s="37"/>
      <c r="N251" s="247">
        <f>BK251</f>
        <v>0</v>
      </c>
      <c r="O251" s="248"/>
      <c r="P251" s="248"/>
      <c r="Q251" s="248"/>
      <c r="R251" s="38"/>
      <c r="T251" s="155"/>
      <c r="U251" s="57"/>
      <c r="V251" s="57"/>
      <c r="W251" s="57"/>
      <c r="X251" s="57"/>
      <c r="Y251" s="57"/>
      <c r="Z251" s="57"/>
      <c r="AA251" s="59"/>
      <c r="AT251" s="19" t="s">
        <v>78</v>
      </c>
      <c r="AU251" s="19" t="s">
        <v>79</v>
      </c>
      <c r="AY251" s="19" t="s">
        <v>308</v>
      </c>
      <c r="BK251" s="119">
        <v>0</v>
      </c>
    </row>
    <row r="252" spans="2:18" s="1" customFormat="1" ht="7" customHeight="1">
      <c r="B252" s="60"/>
      <c r="C252" s="61"/>
      <c r="D252" s="61"/>
      <c r="E252" s="61"/>
      <c r="F252" s="61"/>
      <c r="G252" s="61"/>
      <c r="H252" s="61"/>
      <c r="I252" s="61"/>
      <c r="J252" s="61"/>
      <c r="K252" s="61"/>
      <c r="L252" s="61"/>
      <c r="M252" s="61"/>
      <c r="N252" s="61"/>
      <c r="O252" s="61"/>
      <c r="P252" s="61"/>
      <c r="Q252" s="61"/>
      <c r="R252" s="62"/>
    </row>
  </sheetData>
  <sheetProtection algorithmName="SHA-512" hashValue="LS9+USFhmiAZ5fDtg/WXZoD5IKaGUSMrKNI2ZQf4DXjk7zdO8vlLDqVy9aJ+hyvhoEpFZdo+UrbnTZ/pMHuzcA==" saltValue="m+3PyzG9wJccG2wEqa7HOQ==" spinCount="100000" sheet="1" objects="1" scenarios="1" formatCells="0" formatColumns="0" formatRows="0" sort="0" autoFilter="0"/>
  <mergeCells count="366">
    <mergeCell ref="C2:Q2"/>
    <mergeCell ref="C4:Q4"/>
    <mergeCell ref="F6:P6"/>
    <mergeCell ref="F7:P7"/>
    <mergeCell ref="F8:P8"/>
    <mergeCell ref="O10:P10"/>
    <mergeCell ref="O12:P12"/>
    <mergeCell ref="O13:P13"/>
    <mergeCell ref="O15:P15"/>
    <mergeCell ref="E16:L16"/>
    <mergeCell ref="O16:P16"/>
    <mergeCell ref="O18:P18"/>
    <mergeCell ref="O19:P19"/>
    <mergeCell ref="O21:P21"/>
    <mergeCell ref="O22:P22"/>
    <mergeCell ref="E25:L25"/>
    <mergeCell ref="M28:P28"/>
    <mergeCell ref="M29:P29"/>
    <mergeCell ref="M31:P31"/>
    <mergeCell ref="H33:J33"/>
    <mergeCell ref="M33:P33"/>
    <mergeCell ref="H34:J34"/>
    <mergeCell ref="M34:P34"/>
    <mergeCell ref="H35:J35"/>
    <mergeCell ref="M35:P35"/>
    <mergeCell ref="H36:J36"/>
    <mergeCell ref="M36:P36"/>
    <mergeCell ref="H37:J37"/>
    <mergeCell ref="M37:P37"/>
    <mergeCell ref="L39:P39"/>
    <mergeCell ref="C76:Q76"/>
    <mergeCell ref="F78:P78"/>
    <mergeCell ref="F79:P79"/>
    <mergeCell ref="F80:P80"/>
    <mergeCell ref="M82:P82"/>
    <mergeCell ref="M84:Q84"/>
    <mergeCell ref="M85:Q85"/>
    <mergeCell ref="C87:G87"/>
    <mergeCell ref="N87:Q87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N98:Q98"/>
    <mergeCell ref="N99:Q99"/>
    <mergeCell ref="N100:Q100"/>
    <mergeCell ref="N101:Q101"/>
    <mergeCell ref="N102:Q102"/>
    <mergeCell ref="N103:Q103"/>
    <mergeCell ref="N104:Q104"/>
    <mergeCell ref="N105:Q105"/>
    <mergeCell ref="N106:Q106"/>
    <mergeCell ref="N107:Q107"/>
    <mergeCell ref="N108:Q108"/>
    <mergeCell ref="N109:Q109"/>
    <mergeCell ref="N110:Q110"/>
    <mergeCell ref="N111:Q111"/>
    <mergeCell ref="N112:Q112"/>
    <mergeCell ref="N113:Q113"/>
    <mergeCell ref="N114:Q114"/>
    <mergeCell ref="N116:Q116"/>
    <mergeCell ref="D117:H117"/>
    <mergeCell ref="N117:Q117"/>
    <mergeCell ref="D118:H118"/>
    <mergeCell ref="N118:Q118"/>
    <mergeCell ref="D119:H119"/>
    <mergeCell ref="N119:Q119"/>
    <mergeCell ref="D120:H120"/>
    <mergeCell ref="N120:Q120"/>
    <mergeCell ref="D121:H121"/>
    <mergeCell ref="N121:Q121"/>
    <mergeCell ref="N122:Q122"/>
    <mergeCell ref="L124:Q124"/>
    <mergeCell ref="C130:Q130"/>
    <mergeCell ref="F132:P132"/>
    <mergeCell ref="F133:P133"/>
    <mergeCell ref="F134:P134"/>
    <mergeCell ref="M136:P136"/>
    <mergeCell ref="M138:Q138"/>
    <mergeCell ref="M139:Q139"/>
    <mergeCell ref="F141:I141"/>
    <mergeCell ref="L141:M141"/>
    <mergeCell ref="N141:Q141"/>
    <mergeCell ref="F145:I145"/>
    <mergeCell ref="L145:M145"/>
    <mergeCell ref="N145:Q145"/>
    <mergeCell ref="F146:I146"/>
    <mergeCell ref="L146:M146"/>
    <mergeCell ref="N146:Q146"/>
    <mergeCell ref="F147:I147"/>
    <mergeCell ref="L147:M147"/>
    <mergeCell ref="N147:Q147"/>
    <mergeCell ref="F148:I148"/>
    <mergeCell ref="L148:M148"/>
    <mergeCell ref="N148:Q148"/>
    <mergeCell ref="F149:I149"/>
    <mergeCell ref="L149:M149"/>
    <mergeCell ref="N149:Q149"/>
    <mergeCell ref="F150:I150"/>
    <mergeCell ref="L150:M150"/>
    <mergeCell ref="N150:Q150"/>
    <mergeCell ref="F152:I152"/>
    <mergeCell ref="L152:M152"/>
    <mergeCell ref="N152:Q152"/>
    <mergeCell ref="F153:I153"/>
    <mergeCell ref="L153:M153"/>
    <mergeCell ref="N153:Q153"/>
    <mergeCell ref="F154:I154"/>
    <mergeCell ref="L154:M154"/>
    <mergeCell ref="N154:Q154"/>
    <mergeCell ref="F155:I155"/>
    <mergeCell ref="L155:M155"/>
    <mergeCell ref="N155:Q155"/>
    <mergeCell ref="F157:I157"/>
    <mergeCell ref="L157:M157"/>
    <mergeCell ref="N157:Q157"/>
    <mergeCell ref="F158:I158"/>
    <mergeCell ref="L158:M158"/>
    <mergeCell ref="N158:Q158"/>
    <mergeCell ref="F159:I159"/>
    <mergeCell ref="L159:M159"/>
    <mergeCell ref="N159:Q159"/>
    <mergeCell ref="F160:I160"/>
    <mergeCell ref="L160:M160"/>
    <mergeCell ref="N160:Q160"/>
    <mergeCell ref="F161:I161"/>
    <mergeCell ref="L161:M161"/>
    <mergeCell ref="N161:Q161"/>
    <mergeCell ref="F162:I162"/>
    <mergeCell ref="L162:M162"/>
    <mergeCell ref="N162:Q162"/>
    <mergeCell ref="F165:I165"/>
    <mergeCell ref="L165:M165"/>
    <mergeCell ref="N165:Q165"/>
    <mergeCell ref="F166:I166"/>
    <mergeCell ref="L166:M166"/>
    <mergeCell ref="N166:Q166"/>
    <mergeCell ref="F167:I167"/>
    <mergeCell ref="L167:M167"/>
    <mergeCell ref="N167:Q167"/>
    <mergeCell ref="F168:I168"/>
    <mergeCell ref="L168:M168"/>
    <mergeCell ref="N168:Q168"/>
    <mergeCell ref="F170:I170"/>
    <mergeCell ref="L170:M170"/>
    <mergeCell ref="N170:Q170"/>
    <mergeCell ref="F172:I172"/>
    <mergeCell ref="L172:M172"/>
    <mergeCell ref="N172:Q172"/>
    <mergeCell ref="F173:I173"/>
    <mergeCell ref="L173:M173"/>
    <mergeCell ref="N173:Q173"/>
    <mergeCell ref="F174:I174"/>
    <mergeCell ref="L174:M174"/>
    <mergeCell ref="N174:Q174"/>
    <mergeCell ref="F175:I175"/>
    <mergeCell ref="L175:M175"/>
    <mergeCell ref="N175:Q175"/>
    <mergeCell ref="F176:I176"/>
    <mergeCell ref="L176:M176"/>
    <mergeCell ref="N176:Q176"/>
    <mergeCell ref="F179:I179"/>
    <mergeCell ref="L179:M179"/>
    <mergeCell ref="N179:Q179"/>
    <mergeCell ref="F181:I181"/>
    <mergeCell ref="L181:M181"/>
    <mergeCell ref="N181:Q181"/>
    <mergeCell ref="F182:I182"/>
    <mergeCell ref="L182:M182"/>
    <mergeCell ref="N182:Q182"/>
    <mergeCell ref="F183:I183"/>
    <mergeCell ref="L183:M183"/>
    <mergeCell ref="N183:Q183"/>
    <mergeCell ref="F184:I184"/>
    <mergeCell ref="L184:M184"/>
    <mergeCell ref="N184:Q184"/>
    <mergeCell ref="F186:I186"/>
    <mergeCell ref="L186:M186"/>
    <mergeCell ref="N186:Q186"/>
    <mergeCell ref="F187:I187"/>
    <mergeCell ref="L187:M187"/>
    <mergeCell ref="N187:Q187"/>
    <mergeCell ref="F189:I189"/>
    <mergeCell ref="L189:M189"/>
    <mergeCell ref="N189:Q189"/>
    <mergeCell ref="F190:I190"/>
    <mergeCell ref="L190:M190"/>
    <mergeCell ref="N190:Q190"/>
    <mergeCell ref="F191:I191"/>
    <mergeCell ref="L191:M191"/>
    <mergeCell ref="N191:Q191"/>
    <mergeCell ref="F192:I192"/>
    <mergeCell ref="L192:M192"/>
    <mergeCell ref="N192:Q192"/>
    <mergeCell ref="F193:I193"/>
    <mergeCell ref="L193:M193"/>
    <mergeCell ref="N193:Q193"/>
    <mergeCell ref="F195:I195"/>
    <mergeCell ref="L195:M195"/>
    <mergeCell ref="N195:Q195"/>
    <mergeCell ref="F196:I196"/>
    <mergeCell ref="L196:M196"/>
    <mergeCell ref="N196:Q196"/>
    <mergeCell ref="F197:I197"/>
    <mergeCell ref="L197:M197"/>
    <mergeCell ref="N197:Q197"/>
    <mergeCell ref="F200:I200"/>
    <mergeCell ref="L200:M200"/>
    <mergeCell ref="N200:Q200"/>
    <mergeCell ref="F201:I201"/>
    <mergeCell ref="L201:M201"/>
    <mergeCell ref="N201:Q201"/>
    <mergeCell ref="F202:I202"/>
    <mergeCell ref="L202:M202"/>
    <mergeCell ref="N202:Q202"/>
    <mergeCell ref="F203:I203"/>
    <mergeCell ref="L203:M203"/>
    <mergeCell ref="N203:Q203"/>
    <mergeCell ref="F205:I205"/>
    <mergeCell ref="L205:M205"/>
    <mergeCell ref="N205:Q205"/>
    <mergeCell ref="F208:I208"/>
    <mergeCell ref="L208:M208"/>
    <mergeCell ref="N208:Q208"/>
    <mergeCell ref="F210:I210"/>
    <mergeCell ref="L210:M210"/>
    <mergeCell ref="N210:Q210"/>
    <mergeCell ref="F212:I212"/>
    <mergeCell ref="L212:M212"/>
    <mergeCell ref="N212:Q212"/>
    <mergeCell ref="N211:Q211"/>
    <mergeCell ref="F213:I213"/>
    <mergeCell ref="L213:M213"/>
    <mergeCell ref="N213:Q213"/>
    <mergeCell ref="F214:I214"/>
    <mergeCell ref="L214:M214"/>
    <mergeCell ref="N214:Q214"/>
    <mergeCell ref="F215:I215"/>
    <mergeCell ref="L215:M215"/>
    <mergeCell ref="N215:Q215"/>
    <mergeCell ref="F216:I216"/>
    <mergeCell ref="L216:M216"/>
    <mergeCell ref="N216:Q216"/>
    <mergeCell ref="F217:I217"/>
    <mergeCell ref="L217:M217"/>
    <mergeCell ref="N217:Q217"/>
    <mergeCell ref="F219:I219"/>
    <mergeCell ref="L219:M219"/>
    <mergeCell ref="N219:Q219"/>
    <mergeCell ref="N218:Q218"/>
    <mergeCell ref="F220:I220"/>
    <mergeCell ref="L220:M220"/>
    <mergeCell ref="N220:Q220"/>
    <mergeCell ref="F221:I221"/>
    <mergeCell ref="L221:M221"/>
    <mergeCell ref="N221:Q221"/>
    <mergeCell ref="F222:I222"/>
    <mergeCell ref="L222:M222"/>
    <mergeCell ref="N222:Q222"/>
    <mergeCell ref="F223:I223"/>
    <mergeCell ref="L223:M223"/>
    <mergeCell ref="N223:Q223"/>
    <mergeCell ref="F224:I224"/>
    <mergeCell ref="L224:M224"/>
    <mergeCell ref="N224:Q224"/>
    <mergeCell ref="F225:I225"/>
    <mergeCell ref="L225:M225"/>
    <mergeCell ref="N225:Q225"/>
    <mergeCell ref="F226:I226"/>
    <mergeCell ref="L226:M226"/>
    <mergeCell ref="N226:Q226"/>
    <mergeCell ref="F227:I227"/>
    <mergeCell ref="L227:M227"/>
    <mergeCell ref="N227:Q227"/>
    <mergeCell ref="F228:I228"/>
    <mergeCell ref="L228:M228"/>
    <mergeCell ref="N228:Q228"/>
    <mergeCell ref="F229:I229"/>
    <mergeCell ref="L229:M229"/>
    <mergeCell ref="N229:Q229"/>
    <mergeCell ref="F231:I231"/>
    <mergeCell ref="L231:M231"/>
    <mergeCell ref="N231:Q231"/>
    <mergeCell ref="F232:I232"/>
    <mergeCell ref="L232:M232"/>
    <mergeCell ref="N232:Q232"/>
    <mergeCell ref="N230:Q230"/>
    <mergeCell ref="N237:Q237"/>
    <mergeCell ref="F238:I238"/>
    <mergeCell ref="L238:M238"/>
    <mergeCell ref="N238:Q238"/>
    <mergeCell ref="F233:I233"/>
    <mergeCell ref="L233:M233"/>
    <mergeCell ref="N233:Q233"/>
    <mergeCell ref="F234:I234"/>
    <mergeCell ref="L234:M234"/>
    <mergeCell ref="N234:Q234"/>
    <mergeCell ref="F235:I235"/>
    <mergeCell ref="L235:M235"/>
    <mergeCell ref="N235:Q235"/>
    <mergeCell ref="F249:I249"/>
    <mergeCell ref="L249:M249"/>
    <mergeCell ref="N249:Q249"/>
    <mergeCell ref="N248:Q248"/>
    <mergeCell ref="F243:I243"/>
    <mergeCell ref="L243:M243"/>
    <mergeCell ref="N243:Q243"/>
    <mergeCell ref="F244:I244"/>
    <mergeCell ref="L244:M244"/>
    <mergeCell ref="N244:Q244"/>
    <mergeCell ref="F245:I245"/>
    <mergeCell ref="L245:M245"/>
    <mergeCell ref="N245:Q245"/>
    <mergeCell ref="N206:Q206"/>
    <mergeCell ref="N207:Q207"/>
    <mergeCell ref="N209:Q209"/>
    <mergeCell ref="F246:I246"/>
    <mergeCell ref="L246:M246"/>
    <mergeCell ref="N246:Q246"/>
    <mergeCell ref="F247:I247"/>
    <mergeCell ref="L247:M247"/>
    <mergeCell ref="N247:Q247"/>
    <mergeCell ref="F239:I239"/>
    <mergeCell ref="L239:M239"/>
    <mergeCell ref="N239:Q239"/>
    <mergeCell ref="F241:I241"/>
    <mergeCell ref="L241:M241"/>
    <mergeCell ref="N241:Q241"/>
    <mergeCell ref="F242:I242"/>
    <mergeCell ref="L242:M242"/>
    <mergeCell ref="N242:Q242"/>
    <mergeCell ref="N240:Q240"/>
    <mergeCell ref="F236:I236"/>
    <mergeCell ref="L236:M236"/>
    <mergeCell ref="N236:Q236"/>
    <mergeCell ref="F237:I237"/>
    <mergeCell ref="L237:M237"/>
    <mergeCell ref="N251:Q251"/>
    <mergeCell ref="H1:K1"/>
    <mergeCell ref="S2:AC2"/>
    <mergeCell ref="F250:I250"/>
    <mergeCell ref="L250:M250"/>
    <mergeCell ref="N250:Q250"/>
    <mergeCell ref="N142:Q142"/>
    <mergeCell ref="N143:Q143"/>
    <mergeCell ref="N144:Q144"/>
    <mergeCell ref="N151:Q151"/>
    <mergeCell ref="N156:Q156"/>
    <mergeCell ref="N163:Q163"/>
    <mergeCell ref="N164:Q164"/>
    <mergeCell ref="N169:Q169"/>
    <mergeCell ref="N171:Q171"/>
    <mergeCell ref="N177:Q177"/>
    <mergeCell ref="N178:Q178"/>
    <mergeCell ref="N180:Q180"/>
    <mergeCell ref="N185:Q185"/>
    <mergeCell ref="N188:Q188"/>
    <mergeCell ref="N194:Q194"/>
    <mergeCell ref="N198:Q198"/>
    <mergeCell ref="N199:Q199"/>
    <mergeCell ref="N204:Q204"/>
  </mergeCells>
  <hyperlinks>
    <hyperlink ref="F1:G1" location="C2" display="1) Krycí list rozpočtu"/>
    <hyperlink ref="H1:K1" location="C87" display="2) Rekapitulace rozpočtu"/>
    <hyperlink ref="L1" location="C141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 scale="95" r:id="rId2"/>
  <headerFooter>
    <oddFooter>&amp;CStrana &amp;P z &amp;N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32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75" customHeight="1">
      <c r="A1" s="127"/>
      <c r="B1" s="13"/>
      <c r="C1" s="13"/>
      <c r="D1" s="14" t="s">
        <v>1</v>
      </c>
      <c r="E1" s="13"/>
      <c r="F1" s="15" t="s">
        <v>134</v>
      </c>
      <c r="G1" s="15"/>
      <c r="H1" s="249" t="s">
        <v>135</v>
      </c>
      <c r="I1" s="249"/>
      <c r="J1" s="249"/>
      <c r="K1" s="249"/>
      <c r="L1" s="15" t="s">
        <v>136</v>
      </c>
      <c r="M1" s="13"/>
      <c r="N1" s="13"/>
      <c r="O1" s="14" t="s">
        <v>137</v>
      </c>
      <c r="P1" s="13"/>
      <c r="Q1" s="13"/>
      <c r="R1" s="13"/>
      <c r="S1" s="15" t="s">
        <v>138</v>
      </c>
      <c r="T1" s="15"/>
      <c r="U1" s="127"/>
      <c r="V1" s="127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</row>
    <row r="2" spans="3:46" ht="37" customHeight="1">
      <c r="C2" s="234" t="s">
        <v>7</v>
      </c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5"/>
      <c r="Q2" s="235"/>
      <c r="S2" s="199" t="s">
        <v>8</v>
      </c>
      <c r="T2" s="200"/>
      <c r="U2" s="200"/>
      <c r="V2" s="200"/>
      <c r="W2" s="200"/>
      <c r="X2" s="200"/>
      <c r="Y2" s="200"/>
      <c r="Z2" s="200"/>
      <c r="AA2" s="200"/>
      <c r="AB2" s="200"/>
      <c r="AC2" s="200"/>
      <c r="AT2" s="19" t="s">
        <v>121</v>
      </c>
    </row>
    <row r="3" spans="2:46" ht="7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2"/>
      <c r="AT3" s="19" t="s">
        <v>105</v>
      </c>
    </row>
    <row r="4" spans="2:46" ht="37" customHeight="1">
      <c r="B4" s="23"/>
      <c r="C4" s="223" t="s">
        <v>139</v>
      </c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224"/>
      <c r="O4" s="224"/>
      <c r="P4" s="224"/>
      <c r="Q4" s="224"/>
      <c r="R4" s="24"/>
      <c r="T4" s="25" t="s">
        <v>13</v>
      </c>
      <c r="AT4" s="19" t="s">
        <v>6</v>
      </c>
    </row>
    <row r="5" spans="2:18" ht="7" customHeight="1">
      <c r="B5" s="23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4"/>
    </row>
    <row r="6" spans="2:18" ht="25.4" customHeight="1">
      <c r="B6" s="23"/>
      <c r="C6" s="27"/>
      <c r="D6" s="31" t="s">
        <v>19</v>
      </c>
      <c r="E6" s="27"/>
      <c r="F6" s="271" t="str">
        <f>'Rekapitulace stavby'!K6</f>
        <v>Výměna technologie měnírny Letná - DPS</v>
      </c>
      <c r="G6" s="272"/>
      <c r="H6" s="272"/>
      <c r="I6" s="272"/>
      <c r="J6" s="272"/>
      <c r="K6" s="272"/>
      <c r="L6" s="272"/>
      <c r="M6" s="272"/>
      <c r="N6" s="272"/>
      <c r="O6" s="272"/>
      <c r="P6" s="272"/>
      <c r="Q6" s="27"/>
      <c r="R6" s="24"/>
    </row>
    <row r="7" spans="2:18" ht="25.4" customHeight="1">
      <c r="B7" s="23"/>
      <c r="C7" s="27"/>
      <c r="D7" s="31" t="s">
        <v>140</v>
      </c>
      <c r="E7" s="27"/>
      <c r="F7" s="271" t="s">
        <v>1325</v>
      </c>
      <c r="G7" s="239"/>
      <c r="H7" s="239"/>
      <c r="I7" s="239"/>
      <c r="J7" s="239"/>
      <c r="K7" s="239"/>
      <c r="L7" s="239"/>
      <c r="M7" s="239"/>
      <c r="N7" s="239"/>
      <c r="O7" s="239"/>
      <c r="P7" s="239"/>
      <c r="Q7" s="27"/>
      <c r="R7" s="24"/>
    </row>
    <row r="8" spans="2:18" s="1" customFormat="1" ht="32.9" customHeight="1">
      <c r="B8" s="36"/>
      <c r="C8" s="37"/>
      <c r="D8" s="30" t="s">
        <v>990</v>
      </c>
      <c r="E8" s="37"/>
      <c r="F8" s="240" t="s">
        <v>1595</v>
      </c>
      <c r="G8" s="270"/>
      <c r="H8" s="270"/>
      <c r="I8" s="270"/>
      <c r="J8" s="270"/>
      <c r="K8" s="270"/>
      <c r="L8" s="270"/>
      <c r="M8" s="270"/>
      <c r="N8" s="270"/>
      <c r="O8" s="270"/>
      <c r="P8" s="270"/>
      <c r="Q8" s="37"/>
      <c r="R8" s="38"/>
    </row>
    <row r="9" spans="2:18" s="1" customFormat="1" ht="14.5" customHeight="1">
      <c r="B9" s="36"/>
      <c r="C9" s="37"/>
      <c r="D9" s="31" t="s">
        <v>21</v>
      </c>
      <c r="E9" s="37"/>
      <c r="F9" s="29" t="s">
        <v>22</v>
      </c>
      <c r="G9" s="37"/>
      <c r="H9" s="37"/>
      <c r="I9" s="37"/>
      <c r="J9" s="37"/>
      <c r="K9" s="37"/>
      <c r="L9" s="37"/>
      <c r="M9" s="31" t="s">
        <v>23</v>
      </c>
      <c r="N9" s="37"/>
      <c r="O9" s="29" t="s">
        <v>22</v>
      </c>
      <c r="P9" s="37"/>
      <c r="Q9" s="37"/>
      <c r="R9" s="38"/>
    </row>
    <row r="10" spans="2:18" s="1" customFormat="1" ht="14.5" customHeight="1">
      <c r="B10" s="36"/>
      <c r="C10" s="37"/>
      <c r="D10" s="31" t="s">
        <v>24</v>
      </c>
      <c r="E10" s="37"/>
      <c r="F10" s="29" t="s">
        <v>25</v>
      </c>
      <c r="G10" s="37"/>
      <c r="H10" s="37"/>
      <c r="I10" s="37"/>
      <c r="J10" s="37"/>
      <c r="K10" s="37"/>
      <c r="L10" s="37"/>
      <c r="M10" s="31" t="s">
        <v>26</v>
      </c>
      <c r="N10" s="37"/>
      <c r="O10" s="282" t="str">
        <f>'Rekapitulace stavby'!AN8</f>
        <v>18. 7. 2017</v>
      </c>
      <c r="P10" s="266"/>
      <c r="Q10" s="37"/>
      <c r="R10" s="38"/>
    </row>
    <row r="11" spans="2:18" s="1" customFormat="1" ht="10.9" customHeight="1">
      <c r="B11" s="36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8"/>
    </row>
    <row r="12" spans="2:18" s="1" customFormat="1" ht="14.5" customHeight="1">
      <c r="B12" s="36"/>
      <c r="C12" s="37"/>
      <c r="D12" s="31" t="s">
        <v>28</v>
      </c>
      <c r="E12" s="37"/>
      <c r="F12" s="37"/>
      <c r="G12" s="37"/>
      <c r="H12" s="37"/>
      <c r="I12" s="37"/>
      <c r="J12" s="37"/>
      <c r="K12" s="37"/>
      <c r="L12" s="37"/>
      <c r="M12" s="31" t="s">
        <v>29</v>
      </c>
      <c r="N12" s="37"/>
      <c r="O12" s="238" t="s">
        <v>22</v>
      </c>
      <c r="P12" s="238"/>
      <c r="Q12" s="37"/>
      <c r="R12" s="38"/>
    </row>
    <row r="13" spans="2:18" s="1" customFormat="1" ht="18" customHeight="1">
      <c r="B13" s="36"/>
      <c r="C13" s="37"/>
      <c r="D13" s="37"/>
      <c r="E13" s="29" t="s">
        <v>30</v>
      </c>
      <c r="F13" s="37"/>
      <c r="G13" s="37"/>
      <c r="H13" s="37"/>
      <c r="I13" s="37"/>
      <c r="J13" s="37"/>
      <c r="K13" s="37"/>
      <c r="L13" s="37"/>
      <c r="M13" s="31" t="s">
        <v>31</v>
      </c>
      <c r="N13" s="37"/>
      <c r="O13" s="238" t="s">
        <v>22</v>
      </c>
      <c r="P13" s="238"/>
      <c r="Q13" s="37"/>
      <c r="R13" s="38"/>
    </row>
    <row r="14" spans="2:18" s="1" customFormat="1" ht="7" customHeight="1">
      <c r="B14" s="36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8"/>
    </row>
    <row r="15" spans="2:18" s="1" customFormat="1" ht="14.5" customHeight="1">
      <c r="B15" s="36"/>
      <c r="C15" s="37"/>
      <c r="D15" s="31" t="s">
        <v>32</v>
      </c>
      <c r="E15" s="37"/>
      <c r="F15" s="37"/>
      <c r="G15" s="37"/>
      <c r="H15" s="37"/>
      <c r="I15" s="37"/>
      <c r="J15" s="37"/>
      <c r="K15" s="37"/>
      <c r="L15" s="37"/>
      <c r="M15" s="31" t="s">
        <v>29</v>
      </c>
      <c r="N15" s="37"/>
      <c r="O15" s="283" t="str">
        <f>IF('Rekapitulace stavby'!AN13="","",'Rekapitulace stavby'!AN13)</f>
        <v>Vyplň údaj</v>
      </c>
      <c r="P15" s="238"/>
      <c r="Q15" s="37"/>
      <c r="R15" s="38"/>
    </row>
    <row r="16" spans="2:18" s="1" customFormat="1" ht="18" customHeight="1">
      <c r="B16" s="36"/>
      <c r="C16" s="37"/>
      <c r="D16" s="37"/>
      <c r="E16" s="283" t="str">
        <f>IF('Rekapitulace stavby'!E14="","",'Rekapitulace stavby'!E14)</f>
        <v>Vyplň údaj</v>
      </c>
      <c r="F16" s="284"/>
      <c r="G16" s="284"/>
      <c r="H16" s="284"/>
      <c r="I16" s="284"/>
      <c r="J16" s="284"/>
      <c r="K16" s="284"/>
      <c r="L16" s="284"/>
      <c r="M16" s="31" t="s">
        <v>31</v>
      </c>
      <c r="N16" s="37"/>
      <c r="O16" s="283" t="str">
        <f>IF('Rekapitulace stavby'!AN14="","",'Rekapitulace stavby'!AN14)</f>
        <v>Vyplň údaj</v>
      </c>
      <c r="P16" s="238"/>
      <c r="Q16" s="37"/>
      <c r="R16" s="38"/>
    </row>
    <row r="17" spans="2:18" s="1" customFormat="1" ht="7" customHeight="1">
      <c r="B17" s="36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8"/>
    </row>
    <row r="18" spans="2:18" s="1" customFormat="1" ht="14.5" customHeight="1">
      <c r="B18" s="36"/>
      <c r="C18" s="37"/>
      <c r="D18" s="31" t="s">
        <v>34</v>
      </c>
      <c r="E18" s="37"/>
      <c r="F18" s="37"/>
      <c r="G18" s="37"/>
      <c r="H18" s="37"/>
      <c r="I18" s="37"/>
      <c r="J18" s="37"/>
      <c r="K18" s="37"/>
      <c r="L18" s="37"/>
      <c r="M18" s="31" t="s">
        <v>29</v>
      </c>
      <c r="N18" s="37"/>
      <c r="O18" s="238" t="str">
        <f>IF('Rekapitulace stavby'!AN16="","",'Rekapitulace stavby'!AN16)</f>
        <v/>
      </c>
      <c r="P18" s="238"/>
      <c r="Q18" s="37"/>
      <c r="R18" s="38"/>
    </row>
    <row r="19" spans="2:18" s="1" customFormat="1" ht="18" customHeight="1">
      <c r="B19" s="36"/>
      <c r="C19" s="37"/>
      <c r="D19" s="37"/>
      <c r="E19" s="29" t="str">
        <f>IF('Rekapitulace stavby'!E17="","",'Rekapitulace stavby'!E17)</f>
        <v xml:space="preserve"> </v>
      </c>
      <c r="F19" s="37"/>
      <c r="G19" s="37"/>
      <c r="H19" s="37"/>
      <c r="I19" s="37"/>
      <c r="J19" s="37"/>
      <c r="K19" s="37"/>
      <c r="L19" s="37"/>
      <c r="M19" s="31" t="s">
        <v>31</v>
      </c>
      <c r="N19" s="37"/>
      <c r="O19" s="238" t="str">
        <f>IF('Rekapitulace stavby'!AN17="","",'Rekapitulace stavby'!AN17)</f>
        <v/>
      </c>
      <c r="P19" s="238"/>
      <c r="Q19" s="37"/>
      <c r="R19" s="38"/>
    </row>
    <row r="20" spans="2:18" s="1" customFormat="1" ht="7" customHeight="1">
      <c r="B20" s="36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8"/>
    </row>
    <row r="21" spans="2:18" s="1" customFormat="1" ht="14.5" customHeight="1">
      <c r="B21" s="36"/>
      <c r="C21" s="37"/>
      <c r="D21" s="31" t="s">
        <v>37</v>
      </c>
      <c r="E21" s="37"/>
      <c r="F21" s="37"/>
      <c r="G21" s="37"/>
      <c r="H21" s="37"/>
      <c r="I21" s="37"/>
      <c r="J21" s="37"/>
      <c r="K21" s="37"/>
      <c r="L21" s="37"/>
      <c r="M21" s="31" t="s">
        <v>29</v>
      </c>
      <c r="N21" s="37"/>
      <c r="O21" s="238" t="s">
        <v>22</v>
      </c>
      <c r="P21" s="238"/>
      <c r="Q21" s="37"/>
      <c r="R21" s="38"/>
    </row>
    <row r="22" spans="2:18" s="1" customFormat="1" ht="18" customHeight="1">
      <c r="B22" s="36"/>
      <c r="C22" s="37"/>
      <c r="D22" s="37"/>
      <c r="E22" s="29" t="s">
        <v>38</v>
      </c>
      <c r="F22" s="37"/>
      <c r="G22" s="37"/>
      <c r="H22" s="37"/>
      <c r="I22" s="37"/>
      <c r="J22" s="37"/>
      <c r="K22" s="37"/>
      <c r="L22" s="37"/>
      <c r="M22" s="31" t="s">
        <v>31</v>
      </c>
      <c r="N22" s="37"/>
      <c r="O22" s="238" t="s">
        <v>22</v>
      </c>
      <c r="P22" s="238"/>
      <c r="Q22" s="37"/>
      <c r="R22" s="38"/>
    </row>
    <row r="23" spans="2:18" s="1" customFormat="1" ht="7" customHeight="1">
      <c r="B23" s="36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8"/>
    </row>
    <row r="24" spans="2:18" s="1" customFormat="1" ht="14.5" customHeight="1">
      <c r="B24" s="36"/>
      <c r="C24" s="37"/>
      <c r="D24" s="31" t="s">
        <v>39</v>
      </c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8"/>
    </row>
    <row r="25" spans="2:18" s="1" customFormat="1" ht="22.5" customHeight="1">
      <c r="B25" s="36"/>
      <c r="C25" s="37"/>
      <c r="D25" s="37"/>
      <c r="E25" s="243" t="s">
        <v>22</v>
      </c>
      <c r="F25" s="243"/>
      <c r="G25" s="243"/>
      <c r="H25" s="243"/>
      <c r="I25" s="243"/>
      <c r="J25" s="243"/>
      <c r="K25" s="243"/>
      <c r="L25" s="243"/>
      <c r="M25" s="37"/>
      <c r="N25" s="37"/>
      <c r="O25" s="37"/>
      <c r="P25" s="37"/>
      <c r="Q25" s="37"/>
      <c r="R25" s="38"/>
    </row>
    <row r="26" spans="2:18" s="1" customFormat="1" ht="7" customHeight="1">
      <c r="B26" s="36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8"/>
    </row>
    <row r="27" spans="2:18" s="1" customFormat="1" ht="7" customHeight="1">
      <c r="B27" s="36"/>
      <c r="C27" s="37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37"/>
      <c r="R27" s="38"/>
    </row>
    <row r="28" spans="2:18" s="1" customFormat="1" ht="14.5" customHeight="1">
      <c r="B28" s="36"/>
      <c r="C28" s="37"/>
      <c r="D28" s="128" t="s">
        <v>142</v>
      </c>
      <c r="E28" s="37"/>
      <c r="F28" s="37"/>
      <c r="G28" s="37"/>
      <c r="H28" s="37"/>
      <c r="I28" s="37"/>
      <c r="J28" s="37"/>
      <c r="K28" s="37"/>
      <c r="L28" s="37"/>
      <c r="M28" s="244">
        <f>N89</f>
        <v>0</v>
      </c>
      <c r="N28" s="244"/>
      <c r="O28" s="244"/>
      <c r="P28" s="244"/>
      <c r="Q28" s="37"/>
      <c r="R28" s="38"/>
    </row>
    <row r="29" spans="2:18" s="1" customFormat="1" ht="14.5" customHeight="1">
      <c r="B29" s="36"/>
      <c r="C29" s="37"/>
      <c r="D29" s="35" t="s">
        <v>128</v>
      </c>
      <c r="E29" s="37"/>
      <c r="F29" s="37"/>
      <c r="G29" s="37"/>
      <c r="H29" s="37"/>
      <c r="I29" s="37"/>
      <c r="J29" s="37"/>
      <c r="K29" s="37"/>
      <c r="L29" s="37"/>
      <c r="M29" s="244">
        <f>N94</f>
        <v>0</v>
      </c>
      <c r="N29" s="244"/>
      <c r="O29" s="244"/>
      <c r="P29" s="244"/>
      <c r="Q29" s="37"/>
      <c r="R29" s="38"/>
    </row>
    <row r="30" spans="2:18" s="1" customFormat="1" ht="7" customHeight="1">
      <c r="B30" s="36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8"/>
    </row>
    <row r="31" spans="2:18" s="1" customFormat="1" ht="25.4" customHeight="1">
      <c r="B31" s="36"/>
      <c r="C31" s="37"/>
      <c r="D31" s="129" t="s">
        <v>42</v>
      </c>
      <c r="E31" s="37"/>
      <c r="F31" s="37"/>
      <c r="G31" s="37"/>
      <c r="H31" s="37"/>
      <c r="I31" s="37"/>
      <c r="J31" s="37"/>
      <c r="K31" s="37"/>
      <c r="L31" s="37"/>
      <c r="M31" s="281">
        <f>ROUND(M28+M29,2)</f>
        <v>0</v>
      </c>
      <c r="N31" s="270"/>
      <c r="O31" s="270"/>
      <c r="P31" s="270"/>
      <c r="Q31" s="37"/>
      <c r="R31" s="38"/>
    </row>
    <row r="32" spans="2:18" s="1" customFormat="1" ht="7" customHeight="1">
      <c r="B32" s="36"/>
      <c r="C32" s="37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37"/>
      <c r="R32" s="38"/>
    </row>
    <row r="33" spans="2:18" s="1" customFormat="1" ht="14.5" customHeight="1">
      <c r="B33" s="36"/>
      <c r="C33" s="37"/>
      <c r="D33" s="43" t="s">
        <v>43</v>
      </c>
      <c r="E33" s="43" t="s">
        <v>44</v>
      </c>
      <c r="F33" s="44">
        <v>0.21</v>
      </c>
      <c r="G33" s="130" t="s">
        <v>45</v>
      </c>
      <c r="H33" s="278">
        <f>(SUM(BE94:BE101)+SUM(BE120:BE130))</f>
        <v>0</v>
      </c>
      <c r="I33" s="270"/>
      <c r="J33" s="270"/>
      <c r="K33" s="37"/>
      <c r="L33" s="37"/>
      <c r="M33" s="278">
        <f>ROUND((SUM(BE94:BE101)+SUM(BE120:BE130)),2)*F33</f>
        <v>0</v>
      </c>
      <c r="N33" s="270"/>
      <c r="O33" s="270"/>
      <c r="P33" s="270"/>
      <c r="Q33" s="37"/>
      <c r="R33" s="38"/>
    </row>
    <row r="34" spans="2:18" s="1" customFormat="1" ht="14.5" customHeight="1">
      <c r="B34" s="36"/>
      <c r="C34" s="37"/>
      <c r="D34" s="37"/>
      <c r="E34" s="43" t="s">
        <v>46</v>
      </c>
      <c r="F34" s="44">
        <v>0.15</v>
      </c>
      <c r="G34" s="130" t="s">
        <v>45</v>
      </c>
      <c r="H34" s="278">
        <f>(SUM(BF94:BF101)+SUM(BF120:BF130))</f>
        <v>0</v>
      </c>
      <c r="I34" s="270"/>
      <c r="J34" s="270"/>
      <c r="K34" s="37"/>
      <c r="L34" s="37"/>
      <c r="M34" s="278">
        <f>ROUND((SUM(BF94:BF101)+SUM(BF120:BF130)),2)*F34</f>
        <v>0</v>
      </c>
      <c r="N34" s="270"/>
      <c r="O34" s="270"/>
      <c r="P34" s="270"/>
      <c r="Q34" s="37"/>
      <c r="R34" s="38"/>
    </row>
    <row r="35" spans="2:18" s="1" customFormat="1" ht="14.5" customHeight="1" hidden="1">
      <c r="B35" s="36"/>
      <c r="C35" s="37"/>
      <c r="D35" s="37"/>
      <c r="E35" s="43" t="s">
        <v>47</v>
      </c>
      <c r="F35" s="44">
        <v>0.21</v>
      </c>
      <c r="G35" s="130" t="s">
        <v>45</v>
      </c>
      <c r="H35" s="278">
        <f>(SUM(BG94:BG101)+SUM(BG120:BG130))</f>
        <v>0</v>
      </c>
      <c r="I35" s="270"/>
      <c r="J35" s="270"/>
      <c r="K35" s="37"/>
      <c r="L35" s="37"/>
      <c r="M35" s="278">
        <v>0</v>
      </c>
      <c r="N35" s="270"/>
      <c r="O35" s="270"/>
      <c r="P35" s="270"/>
      <c r="Q35" s="37"/>
      <c r="R35" s="38"/>
    </row>
    <row r="36" spans="2:18" s="1" customFormat="1" ht="14.5" customHeight="1" hidden="1">
      <c r="B36" s="36"/>
      <c r="C36" s="37"/>
      <c r="D36" s="37"/>
      <c r="E36" s="43" t="s">
        <v>48</v>
      </c>
      <c r="F36" s="44">
        <v>0.15</v>
      </c>
      <c r="G36" s="130" t="s">
        <v>45</v>
      </c>
      <c r="H36" s="278">
        <f>(SUM(BH94:BH101)+SUM(BH120:BH130))</f>
        <v>0</v>
      </c>
      <c r="I36" s="270"/>
      <c r="J36" s="270"/>
      <c r="K36" s="37"/>
      <c r="L36" s="37"/>
      <c r="M36" s="278">
        <v>0</v>
      </c>
      <c r="N36" s="270"/>
      <c r="O36" s="270"/>
      <c r="P36" s="270"/>
      <c r="Q36" s="37"/>
      <c r="R36" s="38"/>
    </row>
    <row r="37" spans="2:18" s="1" customFormat="1" ht="14.5" customHeight="1" hidden="1">
      <c r="B37" s="36"/>
      <c r="C37" s="37"/>
      <c r="D37" s="37"/>
      <c r="E37" s="43" t="s">
        <v>49</v>
      </c>
      <c r="F37" s="44">
        <v>0</v>
      </c>
      <c r="G37" s="130" t="s">
        <v>45</v>
      </c>
      <c r="H37" s="278">
        <f>(SUM(BI94:BI101)+SUM(BI120:BI130))</f>
        <v>0</v>
      </c>
      <c r="I37" s="270"/>
      <c r="J37" s="270"/>
      <c r="K37" s="37"/>
      <c r="L37" s="37"/>
      <c r="M37" s="278">
        <v>0</v>
      </c>
      <c r="N37" s="270"/>
      <c r="O37" s="270"/>
      <c r="P37" s="270"/>
      <c r="Q37" s="37"/>
      <c r="R37" s="38"/>
    </row>
    <row r="38" spans="2:18" s="1" customFormat="1" ht="7" customHeight="1">
      <c r="B38" s="36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8"/>
    </row>
    <row r="39" spans="2:18" s="1" customFormat="1" ht="25.4" customHeight="1">
      <c r="B39" s="36"/>
      <c r="C39" s="126"/>
      <c r="D39" s="131" t="s">
        <v>50</v>
      </c>
      <c r="E39" s="80"/>
      <c r="F39" s="80"/>
      <c r="G39" s="132" t="s">
        <v>51</v>
      </c>
      <c r="H39" s="133" t="s">
        <v>52</v>
      </c>
      <c r="I39" s="80"/>
      <c r="J39" s="80"/>
      <c r="K39" s="80"/>
      <c r="L39" s="279">
        <f>SUM(M31:M37)</f>
        <v>0</v>
      </c>
      <c r="M39" s="279"/>
      <c r="N39" s="279"/>
      <c r="O39" s="279"/>
      <c r="P39" s="280"/>
      <c r="Q39" s="126"/>
      <c r="R39" s="38"/>
    </row>
    <row r="40" spans="2:18" s="1" customFormat="1" ht="14.5" customHeight="1">
      <c r="B40" s="36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8"/>
    </row>
    <row r="41" spans="2:18" s="1" customFormat="1" ht="14.5" customHeight="1">
      <c r="B41" s="36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8"/>
    </row>
    <row r="42" spans="2:18" ht="13.5">
      <c r="B42" s="23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4"/>
    </row>
    <row r="43" spans="2:18" ht="13.5">
      <c r="B43" s="23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4"/>
    </row>
    <row r="44" spans="2:18" ht="13.5">
      <c r="B44" s="23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4"/>
    </row>
    <row r="45" spans="2:18" ht="13.5">
      <c r="B45" s="23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4"/>
    </row>
    <row r="46" spans="2:18" ht="13.5">
      <c r="B46" s="23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4"/>
    </row>
    <row r="47" spans="2:18" ht="13.5">
      <c r="B47" s="23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4"/>
    </row>
    <row r="48" spans="2:18" ht="13.5">
      <c r="B48" s="23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4"/>
    </row>
    <row r="49" spans="2:18" ht="13.5">
      <c r="B49" s="23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4"/>
    </row>
    <row r="50" spans="2:18" s="1" customFormat="1" ht="13.5">
      <c r="B50" s="36"/>
      <c r="C50" s="37"/>
      <c r="D50" s="51" t="s">
        <v>53</v>
      </c>
      <c r="E50" s="52"/>
      <c r="F50" s="52"/>
      <c r="G50" s="52"/>
      <c r="H50" s="53"/>
      <c r="I50" s="37"/>
      <c r="J50" s="51" t="s">
        <v>54</v>
      </c>
      <c r="K50" s="52"/>
      <c r="L50" s="52"/>
      <c r="M50" s="52"/>
      <c r="N50" s="52"/>
      <c r="O50" s="52"/>
      <c r="P50" s="53"/>
      <c r="Q50" s="37"/>
      <c r="R50" s="38"/>
    </row>
    <row r="51" spans="2:18" ht="13.5">
      <c r="B51" s="23"/>
      <c r="C51" s="27"/>
      <c r="D51" s="54"/>
      <c r="E51" s="27"/>
      <c r="F51" s="27"/>
      <c r="G51" s="27"/>
      <c r="H51" s="55"/>
      <c r="I51" s="27"/>
      <c r="J51" s="54"/>
      <c r="K51" s="27"/>
      <c r="L51" s="27"/>
      <c r="M51" s="27"/>
      <c r="N51" s="27"/>
      <c r="O51" s="27"/>
      <c r="P51" s="55"/>
      <c r="Q51" s="27"/>
      <c r="R51" s="24"/>
    </row>
    <row r="52" spans="2:18" ht="13.5">
      <c r="B52" s="23"/>
      <c r="C52" s="27"/>
      <c r="D52" s="54"/>
      <c r="E52" s="27"/>
      <c r="F52" s="27"/>
      <c r="G52" s="27"/>
      <c r="H52" s="55"/>
      <c r="I52" s="27"/>
      <c r="J52" s="54"/>
      <c r="K52" s="27"/>
      <c r="L52" s="27"/>
      <c r="M52" s="27"/>
      <c r="N52" s="27"/>
      <c r="O52" s="27"/>
      <c r="P52" s="55"/>
      <c r="Q52" s="27"/>
      <c r="R52" s="24"/>
    </row>
    <row r="53" spans="2:18" ht="13.5">
      <c r="B53" s="23"/>
      <c r="C53" s="27"/>
      <c r="D53" s="54"/>
      <c r="E53" s="27"/>
      <c r="F53" s="27"/>
      <c r="G53" s="27"/>
      <c r="H53" s="55"/>
      <c r="I53" s="27"/>
      <c r="J53" s="54"/>
      <c r="K53" s="27"/>
      <c r="L53" s="27"/>
      <c r="M53" s="27"/>
      <c r="N53" s="27"/>
      <c r="O53" s="27"/>
      <c r="P53" s="55"/>
      <c r="Q53" s="27"/>
      <c r="R53" s="24"/>
    </row>
    <row r="54" spans="2:18" ht="13.5">
      <c r="B54" s="23"/>
      <c r="C54" s="27"/>
      <c r="D54" s="54"/>
      <c r="E54" s="27"/>
      <c r="F54" s="27"/>
      <c r="G54" s="27"/>
      <c r="H54" s="55"/>
      <c r="I54" s="27"/>
      <c r="J54" s="54"/>
      <c r="K54" s="27"/>
      <c r="L54" s="27"/>
      <c r="M54" s="27"/>
      <c r="N54" s="27"/>
      <c r="O54" s="27"/>
      <c r="P54" s="55"/>
      <c r="Q54" s="27"/>
      <c r="R54" s="24"/>
    </row>
    <row r="55" spans="2:18" ht="13.5">
      <c r="B55" s="23"/>
      <c r="C55" s="27"/>
      <c r="D55" s="54"/>
      <c r="E55" s="27"/>
      <c r="F55" s="27"/>
      <c r="G55" s="27"/>
      <c r="H55" s="55"/>
      <c r="I55" s="27"/>
      <c r="J55" s="54"/>
      <c r="K55" s="27"/>
      <c r="L55" s="27"/>
      <c r="M55" s="27"/>
      <c r="N55" s="27"/>
      <c r="O55" s="27"/>
      <c r="P55" s="55"/>
      <c r="Q55" s="27"/>
      <c r="R55" s="24"/>
    </row>
    <row r="56" spans="2:18" ht="13.5">
      <c r="B56" s="23"/>
      <c r="C56" s="27"/>
      <c r="D56" s="54"/>
      <c r="E56" s="27"/>
      <c r="F56" s="27"/>
      <c r="G56" s="27"/>
      <c r="H56" s="55"/>
      <c r="I56" s="27"/>
      <c r="J56" s="54"/>
      <c r="K56" s="27"/>
      <c r="L56" s="27"/>
      <c r="M56" s="27"/>
      <c r="N56" s="27"/>
      <c r="O56" s="27"/>
      <c r="P56" s="55"/>
      <c r="Q56" s="27"/>
      <c r="R56" s="24"/>
    </row>
    <row r="57" spans="2:18" ht="13.5">
      <c r="B57" s="23"/>
      <c r="C57" s="27"/>
      <c r="D57" s="54"/>
      <c r="E57" s="27"/>
      <c r="F57" s="27"/>
      <c r="G57" s="27"/>
      <c r="H57" s="55"/>
      <c r="I57" s="27"/>
      <c r="J57" s="54"/>
      <c r="K57" s="27"/>
      <c r="L57" s="27"/>
      <c r="M57" s="27"/>
      <c r="N57" s="27"/>
      <c r="O57" s="27"/>
      <c r="P57" s="55"/>
      <c r="Q57" s="27"/>
      <c r="R57" s="24"/>
    </row>
    <row r="58" spans="2:18" ht="13.5">
      <c r="B58" s="23"/>
      <c r="C58" s="27"/>
      <c r="D58" s="54"/>
      <c r="E58" s="27"/>
      <c r="F58" s="27"/>
      <c r="G58" s="27"/>
      <c r="H58" s="55"/>
      <c r="I58" s="27"/>
      <c r="J58" s="54"/>
      <c r="K58" s="27"/>
      <c r="L58" s="27"/>
      <c r="M58" s="27"/>
      <c r="N58" s="27"/>
      <c r="O58" s="27"/>
      <c r="P58" s="55"/>
      <c r="Q58" s="27"/>
      <c r="R58" s="24"/>
    </row>
    <row r="59" spans="2:18" s="1" customFormat="1" ht="13.5">
      <c r="B59" s="36"/>
      <c r="C59" s="37"/>
      <c r="D59" s="56" t="s">
        <v>55</v>
      </c>
      <c r="E59" s="57"/>
      <c r="F59" s="57"/>
      <c r="G59" s="58" t="s">
        <v>56</v>
      </c>
      <c r="H59" s="59"/>
      <c r="I59" s="37"/>
      <c r="J59" s="56" t="s">
        <v>55</v>
      </c>
      <c r="K59" s="57"/>
      <c r="L59" s="57"/>
      <c r="M59" s="57"/>
      <c r="N59" s="58" t="s">
        <v>56</v>
      </c>
      <c r="O59" s="57"/>
      <c r="P59" s="59"/>
      <c r="Q59" s="37"/>
      <c r="R59" s="38"/>
    </row>
    <row r="60" spans="2:18" ht="13.5">
      <c r="B60" s="23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4"/>
    </row>
    <row r="61" spans="2:18" s="1" customFormat="1" ht="13.5">
      <c r="B61" s="36"/>
      <c r="C61" s="37"/>
      <c r="D61" s="51" t="s">
        <v>57</v>
      </c>
      <c r="E61" s="52"/>
      <c r="F61" s="52"/>
      <c r="G61" s="52"/>
      <c r="H61" s="53"/>
      <c r="I61" s="37"/>
      <c r="J61" s="51" t="s">
        <v>58</v>
      </c>
      <c r="K61" s="52"/>
      <c r="L61" s="52"/>
      <c r="M61" s="52"/>
      <c r="N61" s="52"/>
      <c r="O61" s="52"/>
      <c r="P61" s="53"/>
      <c r="Q61" s="37"/>
      <c r="R61" s="38"/>
    </row>
    <row r="62" spans="2:18" ht="13.5">
      <c r="B62" s="23"/>
      <c r="C62" s="27"/>
      <c r="D62" s="54"/>
      <c r="E62" s="27"/>
      <c r="F62" s="27"/>
      <c r="G62" s="27"/>
      <c r="H62" s="55"/>
      <c r="I62" s="27"/>
      <c r="J62" s="54"/>
      <c r="K62" s="27"/>
      <c r="L62" s="27"/>
      <c r="M62" s="27"/>
      <c r="N62" s="27"/>
      <c r="O62" s="27"/>
      <c r="P62" s="55"/>
      <c r="Q62" s="27"/>
      <c r="R62" s="24"/>
    </row>
    <row r="63" spans="2:18" ht="13.5">
      <c r="B63" s="23"/>
      <c r="C63" s="27"/>
      <c r="D63" s="54"/>
      <c r="E63" s="27"/>
      <c r="F63" s="27"/>
      <c r="G63" s="27"/>
      <c r="H63" s="55"/>
      <c r="I63" s="27"/>
      <c r="J63" s="54"/>
      <c r="K63" s="27"/>
      <c r="L63" s="27"/>
      <c r="M63" s="27"/>
      <c r="N63" s="27"/>
      <c r="O63" s="27"/>
      <c r="P63" s="55"/>
      <c r="Q63" s="27"/>
      <c r="R63" s="24"/>
    </row>
    <row r="64" spans="2:18" ht="13.5">
      <c r="B64" s="23"/>
      <c r="C64" s="27"/>
      <c r="D64" s="54"/>
      <c r="E64" s="27"/>
      <c r="F64" s="27"/>
      <c r="G64" s="27"/>
      <c r="H64" s="55"/>
      <c r="I64" s="27"/>
      <c r="J64" s="54"/>
      <c r="K64" s="27"/>
      <c r="L64" s="27"/>
      <c r="M64" s="27"/>
      <c r="N64" s="27"/>
      <c r="O64" s="27"/>
      <c r="P64" s="55"/>
      <c r="Q64" s="27"/>
      <c r="R64" s="24"/>
    </row>
    <row r="65" spans="2:18" ht="13.5">
      <c r="B65" s="23"/>
      <c r="C65" s="27"/>
      <c r="D65" s="54"/>
      <c r="E65" s="27"/>
      <c r="F65" s="27"/>
      <c r="G65" s="27"/>
      <c r="H65" s="55"/>
      <c r="I65" s="27"/>
      <c r="J65" s="54"/>
      <c r="K65" s="27"/>
      <c r="L65" s="27"/>
      <c r="M65" s="27"/>
      <c r="N65" s="27"/>
      <c r="O65" s="27"/>
      <c r="P65" s="55"/>
      <c r="Q65" s="27"/>
      <c r="R65" s="24"/>
    </row>
    <row r="66" spans="2:18" ht="13.5">
      <c r="B66" s="23"/>
      <c r="C66" s="27"/>
      <c r="D66" s="54"/>
      <c r="E66" s="27"/>
      <c r="F66" s="27"/>
      <c r="G66" s="27"/>
      <c r="H66" s="55"/>
      <c r="I66" s="27"/>
      <c r="J66" s="54"/>
      <c r="K66" s="27"/>
      <c r="L66" s="27"/>
      <c r="M66" s="27"/>
      <c r="N66" s="27"/>
      <c r="O66" s="27"/>
      <c r="P66" s="55"/>
      <c r="Q66" s="27"/>
      <c r="R66" s="24"/>
    </row>
    <row r="67" spans="2:18" ht="13.5">
      <c r="B67" s="23"/>
      <c r="C67" s="27"/>
      <c r="D67" s="54"/>
      <c r="E67" s="27"/>
      <c r="F67" s="27"/>
      <c r="G67" s="27"/>
      <c r="H67" s="55"/>
      <c r="I67" s="27"/>
      <c r="J67" s="54"/>
      <c r="K67" s="27"/>
      <c r="L67" s="27"/>
      <c r="M67" s="27"/>
      <c r="N67" s="27"/>
      <c r="O67" s="27"/>
      <c r="P67" s="55"/>
      <c r="Q67" s="27"/>
      <c r="R67" s="24"/>
    </row>
    <row r="68" spans="2:18" ht="13.5">
      <c r="B68" s="23"/>
      <c r="C68" s="27"/>
      <c r="D68" s="54"/>
      <c r="E68" s="27"/>
      <c r="F68" s="27"/>
      <c r="G68" s="27"/>
      <c r="H68" s="55"/>
      <c r="I68" s="27"/>
      <c r="J68" s="54"/>
      <c r="K68" s="27"/>
      <c r="L68" s="27"/>
      <c r="M68" s="27"/>
      <c r="N68" s="27"/>
      <c r="O68" s="27"/>
      <c r="P68" s="55"/>
      <c r="Q68" s="27"/>
      <c r="R68" s="24"/>
    </row>
    <row r="69" spans="2:18" ht="13.5">
      <c r="B69" s="23"/>
      <c r="C69" s="27"/>
      <c r="D69" s="54"/>
      <c r="E69" s="27"/>
      <c r="F69" s="27"/>
      <c r="G69" s="27"/>
      <c r="H69" s="55"/>
      <c r="I69" s="27"/>
      <c r="J69" s="54"/>
      <c r="K69" s="27"/>
      <c r="L69" s="27"/>
      <c r="M69" s="27"/>
      <c r="N69" s="27"/>
      <c r="O69" s="27"/>
      <c r="P69" s="55"/>
      <c r="Q69" s="27"/>
      <c r="R69" s="24"/>
    </row>
    <row r="70" spans="2:18" s="1" customFormat="1" ht="13.5">
      <c r="B70" s="36"/>
      <c r="C70" s="37"/>
      <c r="D70" s="56" t="s">
        <v>55</v>
      </c>
      <c r="E70" s="57"/>
      <c r="F70" s="57"/>
      <c r="G70" s="58" t="s">
        <v>56</v>
      </c>
      <c r="H70" s="59"/>
      <c r="I70" s="37"/>
      <c r="J70" s="56" t="s">
        <v>55</v>
      </c>
      <c r="K70" s="57"/>
      <c r="L70" s="57"/>
      <c r="M70" s="57"/>
      <c r="N70" s="58" t="s">
        <v>56</v>
      </c>
      <c r="O70" s="57"/>
      <c r="P70" s="59"/>
      <c r="Q70" s="37"/>
      <c r="R70" s="38"/>
    </row>
    <row r="71" spans="2:18" s="1" customFormat="1" ht="14.5" customHeight="1">
      <c r="B71" s="60"/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1"/>
      <c r="P71" s="61"/>
      <c r="Q71" s="61"/>
      <c r="R71" s="62"/>
    </row>
    <row r="75" spans="2:18" s="1" customFormat="1" ht="7" customHeight="1">
      <c r="B75" s="134"/>
      <c r="C75" s="135"/>
      <c r="D75" s="135"/>
      <c r="E75" s="135"/>
      <c r="F75" s="135"/>
      <c r="G75" s="135"/>
      <c r="H75" s="135"/>
      <c r="I75" s="135"/>
      <c r="J75" s="135"/>
      <c r="K75" s="135"/>
      <c r="L75" s="135"/>
      <c r="M75" s="135"/>
      <c r="N75" s="135"/>
      <c r="O75" s="135"/>
      <c r="P75" s="135"/>
      <c r="Q75" s="135"/>
      <c r="R75" s="136"/>
    </row>
    <row r="76" spans="2:21" s="1" customFormat="1" ht="37" customHeight="1">
      <c r="B76" s="36"/>
      <c r="C76" s="223" t="s">
        <v>143</v>
      </c>
      <c r="D76" s="224"/>
      <c r="E76" s="224"/>
      <c r="F76" s="224"/>
      <c r="G76" s="224"/>
      <c r="H76" s="224"/>
      <c r="I76" s="224"/>
      <c r="J76" s="224"/>
      <c r="K76" s="224"/>
      <c r="L76" s="224"/>
      <c r="M76" s="224"/>
      <c r="N76" s="224"/>
      <c r="O76" s="224"/>
      <c r="P76" s="224"/>
      <c r="Q76" s="224"/>
      <c r="R76" s="38"/>
      <c r="T76" s="137"/>
      <c r="U76" s="137"/>
    </row>
    <row r="77" spans="2:21" s="1" customFormat="1" ht="7" customHeight="1">
      <c r="B77" s="36"/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8"/>
      <c r="T77" s="137"/>
      <c r="U77" s="137"/>
    </row>
    <row r="78" spans="2:21" s="1" customFormat="1" ht="30" customHeight="1">
      <c r="B78" s="36"/>
      <c r="C78" s="31" t="s">
        <v>19</v>
      </c>
      <c r="D78" s="37"/>
      <c r="E78" s="37"/>
      <c r="F78" s="271" t="str">
        <f>F6</f>
        <v>Výměna technologie měnírny Letná - DPS</v>
      </c>
      <c r="G78" s="272"/>
      <c r="H78" s="272"/>
      <c r="I78" s="272"/>
      <c r="J78" s="272"/>
      <c r="K78" s="272"/>
      <c r="L78" s="272"/>
      <c r="M78" s="272"/>
      <c r="N78" s="272"/>
      <c r="O78" s="272"/>
      <c r="P78" s="272"/>
      <c r="Q78" s="37"/>
      <c r="R78" s="38"/>
      <c r="T78" s="137"/>
      <c r="U78" s="137"/>
    </row>
    <row r="79" spans="2:21" ht="30" customHeight="1">
      <c r="B79" s="23"/>
      <c r="C79" s="31" t="s">
        <v>140</v>
      </c>
      <c r="D79" s="27"/>
      <c r="E79" s="27"/>
      <c r="F79" s="271" t="s">
        <v>1325</v>
      </c>
      <c r="G79" s="239"/>
      <c r="H79" s="239"/>
      <c r="I79" s="239"/>
      <c r="J79" s="239"/>
      <c r="K79" s="239"/>
      <c r="L79" s="239"/>
      <c r="M79" s="239"/>
      <c r="N79" s="239"/>
      <c r="O79" s="239"/>
      <c r="P79" s="239"/>
      <c r="Q79" s="27"/>
      <c r="R79" s="24"/>
      <c r="T79" s="186"/>
      <c r="U79" s="186"/>
    </row>
    <row r="80" spans="2:21" s="1" customFormat="1" ht="37" customHeight="1">
      <c r="B80" s="36"/>
      <c r="C80" s="70" t="s">
        <v>990</v>
      </c>
      <c r="D80" s="37"/>
      <c r="E80" s="37"/>
      <c r="F80" s="225" t="str">
        <f>F8</f>
        <v>2 - Mobilní měnírna</v>
      </c>
      <c r="G80" s="270"/>
      <c r="H80" s="270"/>
      <c r="I80" s="270"/>
      <c r="J80" s="270"/>
      <c r="K80" s="270"/>
      <c r="L80" s="270"/>
      <c r="M80" s="270"/>
      <c r="N80" s="270"/>
      <c r="O80" s="270"/>
      <c r="P80" s="270"/>
      <c r="Q80" s="37"/>
      <c r="R80" s="38"/>
      <c r="T80" s="137"/>
      <c r="U80" s="137"/>
    </row>
    <row r="81" spans="2:21" s="1" customFormat="1" ht="7" customHeight="1">
      <c r="B81" s="36"/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8"/>
      <c r="T81" s="137"/>
      <c r="U81" s="137"/>
    </row>
    <row r="82" spans="2:21" s="1" customFormat="1" ht="18" customHeight="1">
      <c r="B82" s="36"/>
      <c r="C82" s="31" t="s">
        <v>24</v>
      </c>
      <c r="D82" s="37"/>
      <c r="E82" s="37"/>
      <c r="F82" s="29" t="str">
        <f>F10</f>
        <v>Plzeň</v>
      </c>
      <c r="G82" s="37"/>
      <c r="H82" s="37"/>
      <c r="I82" s="37"/>
      <c r="J82" s="37"/>
      <c r="K82" s="31" t="s">
        <v>26</v>
      </c>
      <c r="L82" s="37"/>
      <c r="M82" s="266" t="str">
        <f>IF(O10="","",O10)</f>
        <v>18. 7. 2017</v>
      </c>
      <c r="N82" s="266"/>
      <c r="O82" s="266"/>
      <c r="P82" s="266"/>
      <c r="Q82" s="37"/>
      <c r="R82" s="38"/>
      <c r="T82" s="137"/>
      <c r="U82" s="137"/>
    </row>
    <row r="83" spans="2:21" s="1" customFormat="1" ht="7" customHeight="1"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8"/>
      <c r="T83" s="137"/>
      <c r="U83" s="137"/>
    </row>
    <row r="84" spans="2:21" s="1" customFormat="1" ht="13.5">
      <c r="B84" s="36"/>
      <c r="C84" s="31" t="s">
        <v>28</v>
      </c>
      <c r="D84" s="37"/>
      <c r="E84" s="37"/>
      <c r="F84" s="29" t="str">
        <f>E13</f>
        <v>Plzeňské městské dopravní podniky, a.s.</v>
      </c>
      <c r="G84" s="37"/>
      <c r="H84" s="37"/>
      <c r="I84" s="37"/>
      <c r="J84" s="37"/>
      <c r="K84" s="31" t="s">
        <v>34</v>
      </c>
      <c r="L84" s="37"/>
      <c r="M84" s="238" t="str">
        <f>E19</f>
        <v xml:space="preserve"> </v>
      </c>
      <c r="N84" s="238"/>
      <c r="O84" s="238"/>
      <c r="P84" s="238"/>
      <c r="Q84" s="238"/>
      <c r="R84" s="38"/>
      <c r="T84" s="137"/>
      <c r="U84" s="137"/>
    </row>
    <row r="85" spans="2:21" s="1" customFormat="1" ht="14.5" customHeight="1">
      <c r="B85" s="36"/>
      <c r="C85" s="31" t="s">
        <v>32</v>
      </c>
      <c r="D85" s="37"/>
      <c r="E85" s="37"/>
      <c r="F85" s="29" t="str">
        <f>IF(E16="","",E16)</f>
        <v>Vyplň údaj</v>
      </c>
      <c r="G85" s="37"/>
      <c r="H85" s="37"/>
      <c r="I85" s="37"/>
      <c r="J85" s="37"/>
      <c r="K85" s="31" t="s">
        <v>37</v>
      </c>
      <c r="L85" s="37"/>
      <c r="M85" s="238" t="str">
        <f>E22</f>
        <v>RPE, s.r.o.</v>
      </c>
      <c r="N85" s="238"/>
      <c r="O85" s="238"/>
      <c r="P85" s="238"/>
      <c r="Q85" s="238"/>
      <c r="R85" s="38"/>
      <c r="T85" s="137"/>
      <c r="U85" s="137"/>
    </row>
    <row r="86" spans="2:21" s="1" customFormat="1" ht="10.4" customHeight="1">
      <c r="B86" s="36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8"/>
      <c r="T86" s="137"/>
      <c r="U86" s="137"/>
    </row>
    <row r="87" spans="2:21" s="1" customFormat="1" ht="29.25" customHeight="1">
      <c r="B87" s="36"/>
      <c r="C87" s="276" t="s">
        <v>144</v>
      </c>
      <c r="D87" s="277"/>
      <c r="E87" s="277"/>
      <c r="F87" s="277"/>
      <c r="G87" s="277"/>
      <c r="H87" s="126"/>
      <c r="I87" s="126"/>
      <c r="J87" s="126"/>
      <c r="K87" s="126"/>
      <c r="L87" s="126"/>
      <c r="M87" s="126"/>
      <c r="N87" s="276" t="s">
        <v>145</v>
      </c>
      <c r="O87" s="277"/>
      <c r="P87" s="277"/>
      <c r="Q87" s="277"/>
      <c r="R87" s="38"/>
      <c r="T87" s="137"/>
      <c r="U87" s="137"/>
    </row>
    <row r="88" spans="2:21" s="1" customFormat="1" ht="10.4" customHeight="1"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8"/>
      <c r="T88" s="137"/>
      <c r="U88" s="137"/>
    </row>
    <row r="89" spans="2:47" s="1" customFormat="1" ht="29.25" customHeight="1">
      <c r="B89" s="36"/>
      <c r="C89" s="138" t="s">
        <v>146</v>
      </c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197">
        <f>N120</f>
        <v>0</v>
      </c>
      <c r="O89" s="273"/>
      <c r="P89" s="273"/>
      <c r="Q89" s="273"/>
      <c r="R89" s="38"/>
      <c r="T89" s="137"/>
      <c r="U89" s="137"/>
      <c r="AU89" s="19" t="s">
        <v>147</v>
      </c>
    </row>
    <row r="90" spans="2:21" s="7" customFormat="1" ht="25" customHeight="1">
      <c r="B90" s="139"/>
      <c r="C90" s="140"/>
      <c r="D90" s="141" t="s">
        <v>310</v>
      </c>
      <c r="E90" s="140"/>
      <c r="F90" s="140"/>
      <c r="G90" s="140"/>
      <c r="H90" s="140"/>
      <c r="I90" s="140"/>
      <c r="J90" s="140"/>
      <c r="K90" s="140"/>
      <c r="L90" s="140"/>
      <c r="M90" s="140"/>
      <c r="N90" s="257">
        <f>N121</f>
        <v>0</v>
      </c>
      <c r="O90" s="275"/>
      <c r="P90" s="275"/>
      <c r="Q90" s="275"/>
      <c r="R90" s="142"/>
      <c r="T90" s="143"/>
      <c r="U90" s="143"/>
    </row>
    <row r="91" spans="2:21" s="8" customFormat="1" ht="19.9" customHeight="1">
      <c r="B91" s="144"/>
      <c r="C91" s="104"/>
      <c r="D91" s="115" t="s">
        <v>1327</v>
      </c>
      <c r="E91" s="104"/>
      <c r="F91" s="104"/>
      <c r="G91" s="104"/>
      <c r="H91" s="104"/>
      <c r="I91" s="104"/>
      <c r="J91" s="104"/>
      <c r="K91" s="104"/>
      <c r="L91" s="104"/>
      <c r="M91" s="104"/>
      <c r="N91" s="202">
        <f>N122</f>
        <v>0</v>
      </c>
      <c r="O91" s="205"/>
      <c r="P91" s="205"/>
      <c r="Q91" s="205"/>
      <c r="R91" s="145"/>
      <c r="T91" s="146"/>
      <c r="U91" s="146"/>
    </row>
    <row r="92" spans="2:21" s="8" customFormat="1" ht="19.9" customHeight="1">
      <c r="B92" s="144"/>
      <c r="C92" s="104"/>
      <c r="D92" s="115" t="s">
        <v>1596</v>
      </c>
      <c r="E92" s="104"/>
      <c r="F92" s="104"/>
      <c r="G92" s="104"/>
      <c r="H92" s="104"/>
      <c r="I92" s="104"/>
      <c r="J92" s="104"/>
      <c r="K92" s="104"/>
      <c r="L92" s="104"/>
      <c r="M92" s="104"/>
      <c r="N92" s="202">
        <f>N128</f>
        <v>0</v>
      </c>
      <c r="O92" s="205"/>
      <c r="P92" s="205"/>
      <c r="Q92" s="205"/>
      <c r="R92" s="145"/>
      <c r="T92" s="146"/>
      <c r="U92" s="146"/>
    </row>
    <row r="93" spans="2:21" s="1" customFormat="1" ht="21.75" customHeight="1"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8"/>
      <c r="T93" s="137"/>
      <c r="U93" s="137"/>
    </row>
    <row r="94" spans="2:21" s="1" customFormat="1" ht="29.25" customHeight="1">
      <c r="B94" s="36"/>
      <c r="C94" s="138" t="s">
        <v>159</v>
      </c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273">
        <f>ROUND(N95+N96+N97+N98+N99+N100,2)</f>
        <v>0</v>
      </c>
      <c r="O94" s="274"/>
      <c r="P94" s="274"/>
      <c r="Q94" s="274"/>
      <c r="R94" s="38"/>
      <c r="T94" s="147"/>
      <c r="U94" s="148" t="s">
        <v>43</v>
      </c>
    </row>
    <row r="95" spans="2:65" s="1" customFormat="1" ht="18" customHeight="1">
      <c r="B95" s="36"/>
      <c r="C95" s="37"/>
      <c r="D95" s="203" t="s">
        <v>160</v>
      </c>
      <c r="E95" s="204"/>
      <c r="F95" s="204"/>
      <c r="G95" s="204"/>
      <c r="H95" s="204"/>
      <c r="I95" s="37"/>
      <c r="J95" s="37"/>
      <c r="K95" s="37"/>
      <c r="L95" s="37"/>
      <c r="M95" s="37"/>
      <c r="N95" s="201">
        <f>ROUND(N89*T95,2)</f>
        <v>0</v>
      </c>
      <c r="O95" s="202"/>
      <c r="P95" s="202"/>
      <c r="Q95" s="202"/>
      <c r="R95" s="38"/>
      <c r="S95" s="149"/>
      <c r="T95" s="150"/>
      <c r="U95" s="151" t="s">
        <v>44</v>
      </c>
      <c r="V95" s="152"/>
      <c r="W95" s="152"/>
      <c r="X95" s="152"/>
      <c r="Y95" s="152"/>
      <c r="Z95" s="152"/>
      <c r="AA95" s="152"/>
      <c r="AB95" s="152"/>
      <c r="AC95" s="152"/>
      <c r="AD95" s="152"/>
      <c r="AE95" s="152"/>
      <c r="AF95" s="152"/>
      <c r="AG95" s="152"/>
      <c r="AH95" s="152"/>
      <c r="AI95" s="152"/>
      <c r="AJ95" s="152"/>
      <c r="AK95" s="152"/>
      <c r="AL95" s="152"/>
      <c r="AM95" s="152"/>
      <c r="AN95" s="152"/>
      <c r="AO95" s="152"/>
      <c r="AP95" s="152"/>
      <c r="AQ95" s="152"/>
      <c r="AR95" s="152"/>
      <c r="AS95" s="152"/>
      <c r="AT95" s="152"/>
      <c r="AU95" s="152"/>
      <c r="AV95" s="152"/>
      <c r="AW95" s="152"/>
      <c r="AX95" s="152"/>
      <c r="AY95" s="153" t="s">
        <v>161</v>
      </c>
      <c r="AZ95" s="152"/>
      <c r="BA95" s="152"/>
      <c r="BB95" s="152"/>
      <c r="BC95" s="152"/>
      <c r="BD95" s="152"/>
      <c r="BE95" s="154">
        <f aca="true" t="shared" si="0" ref="BE95:BE100">IF(U95="základní",N95,0)</f>
        <v>0</v>
      </c>
      <c r="BF95" s="154">
        <f aca="true" t="shared" si="1" ref="BF95:BF100">IF(U95="snížená",N95,0)</f>
        <v>0</v>
      </c>
      <c r="BG95" s="154">
        <f aca="true" t="shared" si="2" ref="BG95:BG100">IF(U95="zákl. přenesená",N95,0)</f>
        <v>0</v>
      </c>
      <c r="BH95" s="154">
        <f aca="true" t="shared" si="3" ref="BH95:BH100">IF(U95="sníž. přenesená",N95,0)</f>
        <v>0</v>
      </c>
      <c r="BI95" s="154">
        <f aca="true" t="shared" si="4" ref="BI95:BI100">IF(U95="nulová",N95,0)</f>
        <v>0</v>
      </c>
      <c r="BJ95" s="153" t="s">
        <v>87</v>
      </c>
      <c r="BK95" s="152"/>
      <c r="BL95" s="152"/>
      <c r="BM95" s="152"/>
    </row>
    <row r="96" spans="2:65" s="1" customFormat="1" ht="18" customHeight="1">
      <c r="B96" s="36"/>
      <c r="C96" s="37"/>
      <c r="D96" s="203" t="s">
        <v>162</v>
      </c>
      <c r="E96" s="204"/>
      <c r="F96" s="204"/>
      <c r="G96" s="204"/>
      <c r="H96" s="204"/>
      <c r="I96" s="37"/>
      <c r="J96" s="37"/>
      <c r="K96" s="37"/>
      <c r="L96" s="37"/>
      <c r="M96" s="37"/>
      <c r="N96" s="201">
        <f>ROUND(N89*T96,2)</f>
        <v>0</v>
      </c>
      <c r="O96" s="202"/>
      <c r="P96" s="202"/>
      <c r="Q96" s="202"/>
      <c r="R96" s="38"/>
      <c r="S96" s="149"/>
      <c r="T96" s="150"/>
      <c r="U96" s="151" t="s">
        <v>44</v>
      </c>
      <c r="V96" s="152"/>
      <c r="W96" s="152"/>
      <c r="X96" s="152"/>
      <c r="Y96" s="152"/>
      <c r="Z96" s="152"/>
      <c r="AA96" s="152"/>
      <c r="AB96" s="152"/>
      <c r="AC96" s="152"/>
      <c r="AD96" s="152"/>
      <c r="AE96" s="152"/>
      <c r="AF96" s="152"/>
      <c r="AG96" s="152"/>
      <c r="AH96" s="152"/>
      <c r="AI96" s="152"/>
      <c r="AJ96" s="152"/>
      <c r="AK96" s="152"/>
      <c r="AL96" s="152"/>
      <c r="AM96" s="152"/>
      <c r="AN96" s="152"/>
      <c r="AO96" s="152"/>
      <c r="AP96" s="152"/>
      <c r="AQ96" s="152"/>
      <c r="AR96" s="152"/>
      <c r="AS96" s="152"/>
      <c r="AT96" s="152"/>
      <c r="AU96" s="152"/>
      <c r="AV96" s="152"/>
      <c r="AW96" s="152"/>
      <c r="AX96" s="152"/>
      <c r="AY96" s="153" t="s">
        <v>161</v>
      </c>
      <c r="AZ96" s="152"/>
      <c r="BA96" s="152"/>
      <c r="BB96" s="152"/>
      <c r="BC96" s="152"/>
      <c r="BD96" s="152"/>
      <c r="BE96" s="154">
        <f t="shared" si="0"/>
        <v>0</v>
      </c>
      <c r="BF96" s="154">
        <f t="shared" si="1"/>
        <v>0</v>
      </c>
      <c r="BG96" s="154">
        <f t="shared" si="2"/>
        <v>0</v>
      </c>
      <c r="BH96" s="154">
        <f t="shared" si="3"/>
        <v>0</v>
      </c>
      <c r="BI96" s="154">
        <f t="shared" si="4"/>
        <v>0</v>
      </c>
      <c r="BJ96" s="153" t="s">
        <v>87</v>
      </c>
      <c r="BK96" s="152"/>
      <c r="BL96" s="152"/>
      <c r="BM96" s="152"/>
    </row>
    <row r="97" spans="2:65" s="1" customFormat="1" ht="18" customHeight="1">
      <c r="B97" s="36"/>
      <c r="C97" s="37"/>
      <c r="D97" s="203" t="s">
        <v>163</v>
      </c>
      <c r="E97" s="204"/>
      <c r="F97" s="204"/>
      <c r="G97" s="204"/>
      <c r="H97" s="204"/>
      <c r="I97" s="37"/>
      <c r="J97" s="37"/>
      <c r="K97" s="37"/>
      <c r="L97" s="37"/>
      <c r="M97" s="37"/>
      <c r="N97" s="201">
        <f>ROUND(N89*T97,2)</f>
        <v>0</v>
      </c>
      <c r="O97" s="202"/>
      <c r="P97" s="202"/>
      <c r="Q97" s="202"/>
      <c r="R97" s="38"/>
      <c r="S97" s="149"/>
      <c r="T97" s="150"/>
      <c r="U97" s="151" t="s">
        <v>44</v>
      </c>
      <c r="V97" s="152"/>
      <c r="W97" s="152"/>
      <c r="X97" s="152"/>
      <c r="Y97" s="152"/>
      <c r="Z97" s="152"/>
      <c r="AA97" s="152"/>
      <c r="AB97" s="152"/>
      <c r="AC97" s="152"/>
      <c r="AD97" s="152"/>
      <c r="AE97" s="152"/>
      <c r="AF97" s="152"/>
      <c r="AG97" s="152"/>
      <c r="AH97" s="152"/>
      <c r="AI97" s="152"/>
      <c r="AJ97" s="152"/>
      <c r="AK97" s="152"/>
      <c r="AL97" s="152"/>
      <c r="AM97" s="152"/>
      <c r="AN97" s="152"/>
      <c r="AO97" s="152"/>
      <c r="AP97" s="152"/>
      <c r="AQ97" s="152"/>
      <c r="AR97" s="152"/>
      <c r="AS97" s="152"/>
      <c r="AT97" s="152"/>
      <c r="AU97" s="152"/>
      <c r="AV97" s="152"/>
      <c r="AW97" s="152"/>
      <c r="AX97" s="152"/>
      <c r="AY97" s="153" t="s">
        <v>161</v>
      </c>
      <c r="AZ97" s="152"/>
      <c r="BA97" s="152"/>
      <c r="BB97" s="152"/>
      <c r="BC97" s="152"/>
      <c r="BD97" s="152"/>
      <c r="BE97" s="154">
        <f t="shared" si="0"/>
        <v>0</v>
      </c>
      <c r="BF97" s="154">
        <f t="shared" si="1"/>
        <v>0</v>
      </c>
      <c r="BG97" s="154">
        <f t="shared" si="2"/>
        <v>0</v>
      </c>
      <c r="BH97" s="154">
        <f t="shared" si="3"/>
        <v>0</v>
      </c>
      <c r="BI97" s="154">
        <f t="shared" si="4"/>
        <v>0</v>
      </c>
      <c r="BJ97" s="153" t="s">
        <v>87</v>
      </c>
      <c r="BK97" s="152"/>
      <c r="BL97" s="152"/>
      <c r="BM97" s="152"/>
    </row>
    <row r="98" spans="2:65" s="1" customFormat="1" ht="18" customHeight="1">
      <c r="B98" s="36"/>
      <c r="C98" s="37"/>
      <c r="D98" s="203" t="s">
        <v>164</v>
      </c>
      <c r="E98" s="204"/>
      <c r="F98" s="204"/>
      <c r="G98" s="204"/>
      <c r="H98" s="204"/>
      <c r="I98" s="37"/>
      <c r="J98" s="37"/>
      <c r="K98" s="37"/>
      <c r="L98" s="37"/>
      <c r="M98" s="37"/>
      <c r="N98" s="201">
        <f>ROUND(N89*T98,2)</f>
        <v>0</v>
      </c>
      <c r="O98" s="202"/>
      <c r="P98" s="202"/>
      <c r="Q98" s="202"/>
      <c r="R98" s="38"/>
      <c r="S98" s="149"/>
      <c r="T98" s="150"/>
      <c r="U98" s="151" t="s">
        <v>44</v>
      </c>
      <c r="V98" s="152"/>
      <c r="W98" s="152"/>
      <c r="X98" s="152"/>
      <c r="Y98" s="152"/>
      <c r="Z98" s="152"/>
      <c r="AA98" s="152"/>
      <c r="AB98" s="152"/>
      <c r="AC98" s="152"/>
      <c r="AD98" s="152"/>
      <c r="AE98" s="152"/>
      <c r="AF98" s="152"/>
      <c r="AG98" s="152"/>
      <c r="AH98" s="152"/>
      <c r="AI98" s="152"/>
      <c r="AJ98" s="152"/>
      <c r="AK98" s="152"/>
      <c r="AL98" s="152"/>
      <c r="AM98" s="152"/>
      <c r="AN98" s="152"/>
      <c r="AO98" s="152"/>
      <c r="AP98" s="152"/>
      <c r="AQ98" s="152"/>
      <c r="AR98" s="152"/>
      <c r="AS98" s="152"/>
      <c r="AT98" s="152"/>
      <c r="AU98" s="152"/>
      <c r="AV98" s="152"/>
      <c r="AW98" s="152"/>
      <c r="AX98" s="152"/>
      <c r="AY98" s="153" t="s">
        <v>161</v>
      </c>
      <c r="AZ98" s="152"/>
      <c r="BA98" s="152"/>
      <c r="BB98" s="152"/>
      <c r="BC98" s="152"/>
      <c r="BD98" s="152"/>
      <c r="BE98" s="154">
        <f t="shared" si="0"/>
        <v>0</v>
      </c>
      <c r="BF98" s="154">
        <f t="shared" si="1"/>
        <v>0</v>
      </c>
      <c r="BG98" s="154">
        <f t="shared" si="2"/>
        <v>0</v>
      </c>
      <c r="BH98" s="154">
        <f t="shared" si="3"/>
        <v>0</v>
      </c>
      <c r="BI98" s="154">
        <f t="shared" si="4"/>
        <v>0</v>
      </c>
      <c r="BJ98" s="153" t="s">
        <v>87</v>
      </c>
      <c r="BK98" s="152"/>
      <c r="BL98" s="152"/>
      <c r="BM98" s="152"/>
    </row>
    <row r="99" spans="2:65" s="1" customFormat="1" ht="18" customHeight="1">
      <c r="B99" s="36"/>
      <c r="C99" s="37"/>
      <c r="D99" s="203" t="s">
        <v>165</v>
      </c>
      <c r="E99" s="204"/>
      <c r="F99" s="204"/>
      <c r="G99" s="204"/>
      <c r="H99" s="204"/>
      <c r="I99" s="37"/>
      <c r="J99" s="37"/>
      <c r="K99" s="37"/>
      <c r="L99" s="37"/>
      <c r="M99" s="37"/>
      <c r="N99" s="201">
        <f>ROUND(N89*T99,2)</f>
        <v>0</v>
      </c>
      <c r="O99" s="202"/>
      <c r="P99" s="202"/>
      <c r="Q99" s="202"/>
      <c r="R99" s="38"/>
      <c r="S99" s="149"/>
      <c r="T99" s="150"/>
      <c r="U99" s="151" t="s">
        <v>44</v>
      </c>
      <c r="V99" s="152"/>
      <c r="W99" s="152"/>
      <c r="X99" s="152"/>
      <c r="Y99" s="152"/>
      <c r="Z99" s="152"/>
      <c r="AA99" s="152"/>
      <c r="AB99" s="152"/>
      <c r="AC99" s="152"/>
      <c r="AD99" s="152"/>
      <c r="AE99" s="152"/>
      <c r="AF99" s="152"/>
      <c r="AG99" s="152"/>
      <c r="AH99" s="152"/>
      <c r="AI99" s="152"/>
      <c r="AJ99" s="152"/>
      <c r="AK99" s="152"/>
      <c r="AL99" s="152"/>
      <c r="AM99" s="152"/>
      <c r="AN99" s="152"/>
      <c r="AO99" s="152"/>
      <c r="AP99" s="152"/>
      <c r="AQ99" s="152"/>
      <c r="AR99" s="152"/>
      <c r="AS99" s="152"/>
      <c r="AT99" s="152"/>
      <c r="AU99" s="152"/>
      <c r="AV99" s="152"/>
      <c r="AW99" s="152"/>
      <c r="AX99" s="152"/>
      <c r="AY99" s="153" t="s">
        <v>161</v>
      </c>
      <c r="AZ99" s="152"/>
      <c r="BA99" s="152"/>
      <c r="BB99" s="152"/>
      <c r="BC99" s="152"/>
      <c r="BD99" s="152"/>
      <c r="BE99" s="154">
        <f t="shared" si="0"/>
        <v>0</v>
      </c>
      <c r="BF99" s="154">
        <f t="shared" si="1"/>
        <v>0</v>
      </c>
      <c r="BG99" s="154">
        <f t="shared" si="2"/>
        <v>0</v>
      </c>
      <c r="BH99" s="154">
        <f t="shared" si="3"/>
        <v>0</v>
      </c>
      <c r="BI99" s="154">
        <f t="shared" si="4"/>
        <v>0</v>
      </c>
      <c r="BJ99" s="153" t="s">
        <v>87</v>
      </c>
      <c r="BK99" s="152"/>
      <c r="BL99" s="152"/>
      <c r="BM99" s="152"/>
    </row>
    <row r="100" spans="2:65" s="1" customFormat="1" ht="18" customHeight="1">
      <c r="B100" s="36"/>
      <c r="C100" s="37"/>
      <c r="D100" s="115" t="s">
        <v>166</v>
      </c>
      <c r="E100" s="37"/>
      <c r="F100" s="37"/>
      <c r="G100" s="37"/>
      <c r="H100" s="37"/>
      <c r="I100" s="37"/>
      <c r="J100" s="37"/>
      <c r="K100" s="37"/>
      <c r="L100" s="37"/>
      <c r="M100" s="37"/>
      <c r="N100" s="201">
        <f>ROUND(N89*T100,2)</f>
        <v>0</v>
      </c>
      <c r="O100" s="202"/>
      <c r="P100" s="202"/>
      <c r="Q100" s="202"/>
      <c r="R100" s="38"/>
      <c r="S100" s="149"/>
      <c r="T100" s="155"/>
      <c r="U100" s="156" t="s">
        <v>44</v>
      </c>
      <c r="V100" s="152"/>
      <c r="W100" s="152"/>
      <c r="X100" s="152"/>
      <c r="Y100" s="152"/>
      <c r="Z100" s="152"/>
      <c r="AA100" s="152"/>
      <c r="AB100" s="152"/>
      <c r="AC100" s="152"/>
      <c r="AD100" s="152"/>
      <c r="AE100" s="152"/>
      <c r="AF100" s="152"/>
      <c r="AG100" s="152"/>
      <c r="AH100" s="152"/>
      <c r="AI100" s="152"/>
      <c r="AJ100" s="152"/>
      <c r="AK100" s="152"/>
      <c r="AL100" s="152"/>
      <c r="AM100" s="152"/>
      <c r="AN100" s="152"/>
      <c r="AO100" s="152"/>
      <c r="AP100" s="152"/>
      <c r="AQ100" s="152"/>
      <c r="AR100" s="152"/>
      <c r="AS100" s="152"/>
      <c r="AT100" s="152"/>
      <c r="AU100" s="152"/>
      <c r="AV100" s="152"/>
      <c r="AW100" s="152"/>
      <c r="AX100" s="152"/>
      <c r="AY100" s="153" t="s">
        <v>167</v>
      </c>
      <c r="AZ100" s="152"/>
      <c r="BA100" s="152"/>
      <c r="BB100" s="152"/>
      <c r="BC100" s="152"/>
      <c r="BD100" s="152"/>
      <c r="BE100" s="154">
        <f t="shared" si="0"/>
        <v>0</v>
      </c>
      <c r="BF100" s="154">
        <f t="shared" si="1"/>
        <v>0</v>
      </c>
      <c r="BG100" s="154">
        <f t="shared" si="2"/>
        <v>0</v>
      </c>
      <c r="BH100" s="154">
        <f t="shared" si="3"/>
        <v>0</v>
      </c>
      <c r="BI100" s="154">
        <f t="shared" si="4"/>
        <v>0</v>
      </c>
      <c r="BJ100" s="153" t="s">
        <v>87</v>
      </c>
      <c r="BK100" s="152"/>
      <c r="BL100" s="152"/>
      <c r="BM100" s="152"/>
    </row>
    <row r="101" spans="2:21" s="1" customFormat="1" ht="13.5">
      <c r="B101" s="36"/>
      <c r="C101" s="37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8"/>
      <c r="T101" s="137"/>
      <c r="U101" s="137"/>
    </row>
    <row r="102" spans="2:21" s="1" customFormat="1" ht="29.25" customHeight="1">
      <c r="B102" s="36"/>
      <c r="C102" s="125" t="s">
        <v>133</v>
      </c>
      <c r="D102" s="126"/>
      <c r="E102" s="126"/>
      <c r="F102" s="126"/>
      <c r="G102" s="126"/>
      <c r="H102" s="126"/>
      <c r="I102" s="126"/>
      <c r="J102" s="126"/>
      <c r="K102" s="126"/>
      <c r="L102" s="198">
        <f>ROUND(SUM(N89+N94),2)</f>
        <v>0</v>
      </c>
      <c r="M102" s="198"/>
      <c r="N102" s="198"/>
      <c r="O102" s="198"/>
      <c r="P102" s="198"/>
      <c r="Q102" s="198"/>
      <c r="R102" s="38"/>
      <c r="T102" s="137"/>
      <c r="U102" s="137"/>
    </row>
    <row r="103" spans="2:21" s="1" customFormat="1" ht="7" customHeight="1">
      <c r="B103" s="60"/>
      <c r="C103" s="61"/>
      <c r="D103" s="61"/>
      <c r="E103" s="61"/>
      <c r="F103" s="61"/>
      <c r="G103" s="61"/>
      <c r="H103" s="61"/>
      <c r="I103" s="61"/>
      <c r="J103" s="61"/>
      <c r="K103" s="61"/>
      <c r="L103" s="61"/>
      <c r="M103" s="61"/>
      <c r="N103" s="61"/>
      <c r="O103" s="61"/>
      <c r="P103" s="61"/>
      <c r="Q103" s="61"/>
      <c r="R103" s="62"/>
      <c r="T103" s="137"/>
      <c r="U103" s="137"/>
    </row>
    <row r="107" spans="2:18" s="1" customFormat="1" ht="7" customHeight="1">
      <c r="B107" s="63"/>
      <c r="C107" s="64"/>
      <c r="D107" s="64"/>
      <c r="E107" s="64"/>
      <c r="F107" s="64"/>
      <c r="G107" s="64"/>
      <c r="H107" s="64"/>
      <c r="I107" s="64"/>
      <c r="J107" s="64"/>
      <c r="K107" s="64"/>
      <c r="L107" s="64"/>
      <c r="M107" s="64"/>
      <c r="N107" s="64"/>
      <c r="O107" s="64"/>
      <c r="P107" s="64"/>
      <c r="Q107" s="64"/>
      <c r="R107" s="65"/>
    </row>
    <row r="108" spans="2:18" s="1" customFormat="1" ht="37" customHeight="1">
      <c r="B108" s="36"/>
      <c r="C108" s="223" t="s">
        <v>168</v>
      </c>
      <c r="D108" s="270"/>
      <c r="E108" s="270"/>
      <c r="F108" s="270"/>
      <c r="G108" s="270"/>
      <c r="H108" s="270"/>
      <c r="I108" s="270"/>
      <c r="J108" s="270"/>
      <c r="K108" s="270"/>
      <c r="L108" s="270"/>
      <c r="M108" s="270"/>
      <c r="N108" s="270"/>
      <c r="O108" s="270"/>
      <c r="P108" s="270"/>
      <c r="Q108" s="270"/>
      <c r="R108" s="38"/>
    </row>
    <row r="109" spans="2:18" s="1" customFormat="1" ht="7" customHeight="1">
      <c r="B109" s="36"/>
      <c r="C109" s="37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8"/>
    </row>
    <row r="110" spans="2:18" s="1" customFormat="1" ht="30" customHeight="1">
      <c r="B110" s="36"/>
      <c r="C110" s="31" t="s">
        <v>19</v>
      </c>
      <c r="D110" s="37"/>
      <c r="E110" s="37"/>
      <c r="F110" s="271" t="str">
        <f>F6</f>
        <v>Výměna technologie měnírny Letná - DPS</v>
      </c>
      <c r="G110" s="272"/>
      <c r="H110" s="272"/>
      <c r="I110" s="272"/>
      <c r="J110" s="272"/>
      <c r="K110" s="272"/>
      <c r="L110" s="272"/>
      <c r="M110" s="272"/>
      <c r="N110" s="272"/>
      <c r="O110" s="272"/>
      <c r="P110" s="272"/>
      <c r="Q110" s="37"/>
      <c r="R110" s="38"/>
    </row>
    <row r="111" spans="2:18" ht="30" customHeight="1">
      <c r="B111" s="23"/>
      <c r="C111" s="31" t="s">
        <v>140</v>
      </c>
      <c r="D111" s="27"/>
      <c r="E111" s="27"/>
      <c r="F111" s="271" t="s">
        <v>1325</v>
      </c>
      <c r="G111" s="239"/>
      <c r="H111" s="239"/>
      <c r="I111" s="239"/>
      <c r="J111" s="239"/>
      <c r="K111" s="239"/>
      <c r="L111" s="239"/>
      <c r="M111" s="239"/>
      <c r="N111" s="239"/>
      <c r="O111" s="239"/>
      <c r="P111" s="239"/>
      <c r="Q111" s="27"/>
      <c r="R111" s="24"/>
    </row>
    <row r="112" spans="2:18" s="1" customFormat="1" ht="37" customHeight="1">
      <c r="B112" s="36"/>
      <c r="C112" s="70" t="s">
        <v>990</v>
      </c>
      <c r="D112" s="37"/>
      <c r="E112" s="37"/>
      <c r="F112" s="225" t="str">
        <f>F8</f>
        <v>2 - Mobilní měnírna</v>
      </c>
      <c r="G112" s="270"/>
      <c r="H112" s="270"/>
      <c r="I112" s="270"/>
      <c r="J112" s="270"/>
      <c r="K112" s="270"/>
      <c r="L112" s="270"/>
      <c r="M112" s="270"/>
      <c r="N112" s="270"/>
      <c r="O112" s="270"/>
      <c r="P112" s="270"/>
      <c r="Q112" s="37"/>
      <c r="R112" s="38"/>
    </row>
    <row r="113" spans="2:18" s="1" customFormat="1" ht="7" customHeight="1">
      <c r="B113" s="36"/>
      <c r="C113" s="37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8"/>
    </row>
    <row r="114" spans="2:18" s="1" customFormat="1" ht="18" customHeight="1">
      <c r="B114" s="36"/>
      <c r="C114" s="31" t="s">
        <v>24</v>
      </c>
      <c r="D114" s="37"/>
      <c r="E114" s="37"/>
      <c r="F114" s="29" t="str">
        <f>F10</f>
        <v>Plzeň</v>
      </c>
      <c r="G114" s="37"/>
      <c r="H114" s="37"/>
      <c r="I114" s="37"/>
      <c r="J114" s="37"/>
      <c r="K114" s="31" t="s">
        <v>26</v>
      </c>
      <c r="L114" s="37"/>
      <c r="M114" s="266" t="str">
        <f>IF(O10="","",O10)</f>
        <v>18. 7. 2017</v>
      </c>
      <c r="N114" s="266"/>
      <c r="O114" s="266"/>
      <c r="P114" s="266"/>
      <c r="Q114" s="37"/>
      <c r="R114" s="38"/>
    </row>
    <row r="115" spans="2:18" s="1" customFormat="1" ht="7" customHeight="1">
      <c r="B115" s="36"/>
      <c r="C115" s="37"/>
      <c r="D115" s="37"/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8"/>
    </row>
    <row r="116" spans="2:18" s="1" customFormat="1" ht="13.5">
      <c r="B116" s="36"/>
      <c r="C116" s="31" t="s">
        <v>28</v>
      </c>
      <c r="D116" s="37"/>
      <c r="E116" s="37"/>
      <c r="F116" s="29" t="str">
        <f>E13</f>
        <v>Plzeňské městské dopravní podniky, a.s.</v>
      </c>
      <c r="G116" s="37"/>
      <c r="H116" s="37"/>
      <c r="I116" s="37"/>
      <c r="J116" s="37"/>
      <c r="K116" s="31" t="s">
        <v>34</v>
      </c>
      <c r="L116" s="37"/>
      <c r="M116" s="238" t="str">
        <f>E19</f>
        <v xml:space="preserve"> </v>
      </c>
      <c r="N116" s="238"/>
      <c r="O116" s="238"/>
      <c r="P116" s="238"/>
      <c r="Q116" s="238"/>
      <c r="R116" s="38"/>
    </row>
    <row r="117" spans="2:18" s="1" customFormat="1" ht="14.5" customHeight="1">
      <c r="B117" s="36"/>
      <c r="C117" s="31" t="s">
        <v>32</v>
      </c>
      <c r="D117" s="37"/>
      <c r="E117" s="37"/>
      <c r="F117" s="29" t="str">
        <f>IF(E16="","",E16)</f>
        <v>Vyplň údaj</v>
      </c>
      <c r="G117" s="37"/>
      <c r="H117" s="37"/>
      <c r="I117" s="37"/>
      <c r="J117" s="37"/>
      <c r="K117" s="31" t="s">
        <v>37</v>
      </c>
      <c r="L117" s="37"/>
      <c r="M117" s="238" t="str">
        <f>E22</f>
        <v>RPE, s.r.o.</v>
      </c>
      <c r="N117" s="238"/>
      <c r="O117" s="238"/>
      <c r="P117" s="238"/>
      <c r="Q117" s="238"/>
      <c r="R117" s="38"/>
    </row>
    <row r="118" spans="2:18" s="1" customFormat="1" ht="10.4" customHeight="1">
      <c r="B118" s="36"/>
      <c r="C118" s="37"/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38"/>
    </row>
    <row r="119" spans="2:27" s="9" customFormat="1" ht="29.25" customHeight="1">
      <c r="B119" s="157"/>
      <c r="C119" s="158" t="s">
        <v>169</v>
      </c>
      <c r="D119" s="159" t="s">
        <v>170</v>
      </c>
      <c r="E119" s="159" t="s">
        <v>61</v>
      </c>
      <c r="F119" s="267" t="s">
        <v>171</v>
      </c>
      <c r="G119" s="267"/>
      <c r="H119" s="267"/>
      <c r="I119" s="267"/>
      <c r="J119" s="159" t="s">
        <v>172</v>
      </c>
      <c r="K119" s="159" t="s">
        <v>173</v>
      </c>
      <c r="L119" s="268" t="s">
        <v>174</v>
      </c>
      <c r="M119" s="268"/>
      <c r="N119" s="267" t="s">
        <v>145</v>
      </c>
      <c r="O119" s="267"/>
      <c r="P119" s="267"/>
      <c r="Q119" s="269"/>
      <c r="R119" s="160"/>
      <c r="T119" s="81" t="s">
        <v>175</v>
      </c>
      <c r="U119" s="82" t="s">
        <v>43</v>
      </c>
      <c r="V119" s="82" t="s">
        <v>176</v>
      </c>
      <c r="W119" s="82" t="s">
        <v>177</v>
      </c>
      <c r="X119" s="82" t="s">
        <v>178</v>
      </c>
      <c r="Y119" s="82" t="s">
        <v>179</v>
      </c>
      <c r="Z119" s="82" t="s">
        <v>180</v>
      </c>
      <c r="AA119" s="83" t="s">
        <v>181</v>
      </c>
    </row>
    <row r="120" spans="2:63" s="1" customFormat="1" ht="29.25" customHeight="1">
      <c r="B120" s="36"/>
      <c r="C120" s="85" t="s">
        <v>142</v>
      </c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254">
        <f>BK120</f>
        <v>0</v>
      </c>
      <c r="O120" s="255"/>
      <c r="P120" s="255"/>
      <c r="Q120" s="255"/>
      <c r="R120" s="38"/>
      <c r="T120" s="84"/>
      <c r="U120" s="52"/>
      <c r="V120" s="52"/>
      <c r="W120" s="161">
        <f>W121+W131</f>
        <v>0</v>
      </c>
      <c r="X120" s="52"/>
      <c r="Y120" s="161">
        <f>Y121+Y131</f>
        <v>14.43325</v>
      </c>
      <c r="Z120" s="52"/>
      <c r="AA120" s="162">
        <f>AA121+AA131</f>
        <v>10.649999999999999</v>
      </c>
      <c r="AT120" s="19" t="s">
        <v>78</v>
      </c>
      <c r="AU120" s="19" t="s">
        <v>147</v>
      </c>
      <c r="BK120" s="163">
        <f>BK121+BK131</f>
        <v>0</v>
      </c>
    </row>
    <row r="121" spans="2:63" s="10" customFormat="1" ht="37.4" customHeight="1">
      <c r="B121" s="164"/>
      <c r="C121" s="165"/>
      <c r="D121" s="166" t="s">
        <v>310</v>
      </c>
      <c r="E121" s="166"/>
      <c r="F121" s="166"/>
      <c r="G121" s="166"/>
      <c r="H121" s="166"/>
      <c r="I121" s="166"/>
      <c r="J121" s="166"/>
      <c r="K121" s="166"/>
      <c r="L121" s="166"/>
      <c r="M121" s="166"/>
      <c r="N121" s="256">
        <f>BK121</f>
        <v>0</v>
      </c>
      <c r="O121" s="257"/>
      <c r="P121" s="257"/>
      <c r="Q121" s="257"/>
      <c r="R121" s="167"/>
      <c r="T121" s="168"/>
      <c r="U121" s="165"/>
      <c r="V121" s="165"/>
      <c r="W121" s="169">
        <f>W122+W128</f>
        <v>0</v>
      </c>
      <c r="X121" s="165"/>
      <c r="Y121" s="169">
        <f>Y122+Y128</f>
        <v>14.43325</v>
      </c>
      <c r="Z121" s="165"/>
      <c r="AA121" s="170">
        <f>AA122+AA128</f>
        <v>10.649999999999999</v>
      </c>
      <c r="AR121" s="171" t="s">
        <v>87</v>
      </c>
      <c r="AT121" s="172" t="s">
        <v>78</v>
      </c>
      <c r="AU121" s="172" t="s">
        <v>79</v>
      </c>
      <c r="AY121" s="171" t="s">
        <v>183</v>
      </c>
      <c r="BK121" s="173">
        <f>BK122+BK128</f>
        <v>0</v>
      </c>
    </row>
    <row r="122" spans="2:63" s="10" customFormat="1" ht="19.9" customHeight="1">
      <c r="B122" s="164"/>
      <c r="C122" s="165"/>
      <c r="D122" s="174" t="s">
        <v>1327</v>
      </c>
      <c r="E122" s="174"/>
      <c r="F122" s="174"/>
      <c r="G122" s="174"/>
      <c r="H122" s="174"/>
      <c r="I122" s="174"/>
      <c r="J122" s="174"/>
      <c r="K122" s="174"/>
      <c r="L122" s="174"/>
      <c r="M122" s="174"/>
      <c r="N122" s="258">
        <f>BK122</f>
        <v>0</v>
      </c>
      <c r="O122" s="259"/>
      <c r="P122" s="259"/>
      <c r="Q122" s="259"/>
      <c r="R122" s="167"/>
      <c r="T122" s="168"/>
      <c r="U122" s="165"/>
      <c r="V122" s="165"/>
      <c r="W122" s="169">
        <f>SUM(W123:W127)</f>
        <v>0</v>
      </c>
      <c r="X122" s="165"/>
      <c r="Y122" s="169">
        <f>SUM(Y123:Y127)</f>
        <v>0.00325</v>
      </c>
      <c r="Z122" s="165"/>
      <c r="AA122" s="170">
        <f>SUM(AA123:AA127)</f>
        <v>10.649999999999999</v>
      </c>
      <c r="AR122" s="171" t="s">
        <v>87</v>
      </c>
      <c r="AT122" s="172" t="s">
        <v>78</v>
      </c>
      <c r="AU122" s="172" t="s">
        <v>87</v>
      </c>
      <c r="AY122" s="171" t="s">
        <v>183</v>
      </c>
      <c r="BK122" s="173">
        <f>SUM(BK123:BK127)</f>
        <v>0</v>
      </c>
    </row>
    <row r="123" spans="2:65" s="1" customFormat="1" ht="22.5" customHeight="1">
      <c r="B123" s="36"/>
      <c r="C123" s="175" t="s">
        <v>87</v>
      </c>
      <c r="D123" s="175" t="s">
        <v>184</v>
      </c>
      <c r="E123" s="176" t="s">
        <v>1597</v>
      </c>
      <c r="F123" s="250" t="s">
        <v>1598</v>
      </c>
      <c r="G123" s="250"/>
      <c r="H123" s="250"/>
      <c r="I123" s="250"/>
      <c r="J123" s="177" t="s">
        <v>884</v>
      </c>
      <c r="K123" s="178">
        <v>30</v>
      </c>
      <c r="L123" s="251">
        <v>0</v>
      </c>
      <c r="M123" s="252"/>
      <c r="N123" s="253">
        <f>ROUND(L123*K123,2)</f>
        <v>0</v>
      </c>
      <c r="O123" s="253"/>
      <c r="P123" s="253"/>
      <c r="Q123" s="253"/>
      <c r="R123" s="38"/>
      <c r="T123" s="179" t="s">
        <v>22</v>
      </c>
      <c r="U123" s="45" t="s">
        <v>44</v>
      </c>
      <c r="V123" s="37"/>
      <c r="W123" s="180">
        <f>V123*K123</f>
        <v>0</v>
      </c>
      <c r="X123" s="180">
        <v>0</v>
      </c>
      <c r="Y123" s="180">
        <f>X123*K123</f>
        <v>0</v>
      </c>
      <c r="Z123" s="180">
        <v>0.355</v>
      </c>
      <c r="AA123" s="181">
        <f>Z123*K123</f>
        <v>10.649999999999999</v>
      </c>
      <c r="AR123" s="19" t="s">
        <v>198</v>
      </c>
      <c r="AT123" s="19" t="s">
        <v>184</v>
      </c>
      <c r="AU123" s="19" t="s">
        <v>105</v>
      </c>
      <c r="AY123" s="19" t="s">
        <v>183</v>
      </c>
      <c r="BE123" s="119">
        <f>IF(U123="základní",N123,0)</f>
        <v>0</v>
      </c>
      <c r="BF123" s="119">
        <f>IF(U123="snížená",N123,0)</f>
        <v>0</v>
      </c>
      <c r="BG123" s="119">
        <f>IF(U123="zákl. přenesená",N123,0)</f>
        <v>0</v>
      </c>
      <c r="BH123" s="119">
        <f>IF(U123="sníž. přenesená",N123,0)</f>
        <v>0</v>
      </c>
      <c r="BI123" s="119">
        <f>IF(U123="nulová",N123,0)</f>
        <v>0</v>
      </c>
      <c r="BJ123" s="19" t="s">
        <v>87</v>
      </c>
      <c r="BK123" s="119">
        <f>ROUND(L123*K123,2)</f>
        <v>0</v>
      </c>
      <c r="BL123" s="19" t="s">
        <v>198</v>
      </c>
      <c r="BM123" s="19" t="s">
        <v>1599</v>
      </c>
    </row>
    <row r="124" spans="2:65" s="1" customFormat="1" ht="31.5" customHeight="1">
      <c r="B124" s="36"/>
      <c r="C124" s="175" t="s">
        <v>105</v>
      </c>
      <c r="D124" s="175" t="s">
        <v>184</v>
      </c>
      <c r="E124" s="176" t="s">
        <v>1600</v>
      </c>
      <c r="F124" s="250" t="s">
        <v>1601</v>
      </c>
      <c r="G124" s="250"/>
      <c r="H124" s="250"/>
      <c r="I124" s="250"/>
      <c r="J124" s="177" t="s">
        <v>213</v>
      </c>
      <c r="K124" s="178">
        <v>5</v>
      </c>
      <c r="L124" s="251">
        <v>0</v>
      </c>
      <c r="M124" s="252"/>
      <c r="N124" s="253">
        <f>ROUND(L124*K124,2)</f>
        <v>0</v>
      </c>
      <c r="O124" s="253"/>
      <c r="P124" s="253"/>
      <c r="Q124" s="253"/>
      <c r="R124" s="38"/>
      <c r="T124" s="179" t="s">
        <v>22</v>
      </c>
      <c r="U124" s="45" t="s">
        <v>44</v>
      </c>
      <c r="V124" s="37"/>
      <c r="W124" s="180">
        <f>V124*K124</f>
        <v>0</v>
      </c>
      <c r="X124" s="180">
        <v>0.00065</v>
      </c>
      <c r="Y124" s="180">
        <f>X124*K124</f>
        <v>0.00325</v>
      </c>
      <c r="Z124" s="180">
        <v>0</v>
      </c>
      <c r="AA124" s="181">
        <f>Z124*K124</f>
        <v>0</v>
      </c>
      <c r="AR124" s="19" t="s">
        <v>198</v>
      </c>
      <c r="AT124" s="19" t="s">
        <v>184</v>
      </c>
      <c r="AU124" s="19" t="s">
        <v>105</v>
      </c>
      <c r="AY124" s="19" t="s">
        <v>183</v>
      </c>
      <c r="BE124" s="119">
        <f>IF(U124="základní",N124,0)</f>
        <v>0</v>
      </c>
      <c r="BF124" s="119">
        <f>IF(U124="snížená",N124,0)</f>
        <v>0</v>
      </c>
      <c r="BG124" s="119">
        <f>IF(U124="zákl. přenesená",N124,0)</f>
        <v>0</v>
      </c>
      <c r="BH124" s="119">
        <f>IF(U124="sníž. přenesená",N124,0)</f>
        <v>0</v>
      </c>
      <c r="BI124" s="119">
        <f>IF(U124="nulová",N124,0)</f>
        <v>0</v>
      </c>
      <c r="BJ124" s="19" t="s">
        <v>87</v>
      </c>
      <c r="BK124" s="119">
        <f>ROUND(L124*K124,2)</f>
        <v>0</v>
      </c>
      <c r="BL124" s="19" t="s">
        <v>198</v>
      </c>
      <c r="BM124" s="19" t="s">
        <v>1602</v>
      </c>
    </row>
    <row r="125" spans="2:65" s="1" customFormat="1" ht="31.5" customHeight="1">
      <c r="B125" s="36"/>
      <c r="C125" s="175" t="s">
        <v>182</v>
      </c>
      <c r="D125" s="175" t="s">
        <v>184</v>
      </c>
      <c r="E125" s="176" t="s">
        <v>1603</v>
      </c>
      <c r="F125" s="250" t="s">
        <v>1604</v>
      </c>
      <c r="G125" s="250"/>
      <c r="H125" s="250"/>
      <c r="I125" s="250"/>
      <c r="J125" s="177" t="s">
        <v>213</v>
      </c>
      <c r="K125" s="178">
        <v>5</v>
      </c>
      <c r="L125" s="251">
        <v>0</v>
      </c>
      <c r="M125" s="252"/>
      <c r="N125" s="253">
        <f>ROUND(L125*K125,2)</f>
        <v>0</v>
      </c>
      <c r="O125" s="253"/>
      <c r="P125" s="253"/>
      <c r="Q125" s="253"/>
      <c r="R125" s="38"/>
      <c r="T125" s="179" t="s">
        <v>22</v>
      </c>
      <c r="U125" s="45" t="s">
        <v>44</v>
      </c>
      <c r="V125" s="37"/>
      <c r="W125" s="180">
        <f>V125*K125</f>
        <v>0</v>
      </c>
      <c r="X125" s="180">
        <v>0</v>
      </c>
      <c r="Y125" s="180">
        <f>X125*K125</f>
        <v>0</v>
      </c>
      <c r="Z125" s="180">
        <v>0</v>
      </c>
      <c r="AA125" s="181">
        <f>Z125*K125</f>
        <v>0</v>
      </c>
      <c r="AR125" s="19" t="s">
        <v>198</v>
      </c>
      <c r="AT125" s="19" t="s">
        <v>184</v>
      </c>
      <c r="AU125" s="19" t="s">
        <v>105</v>
      </c>
      <c r="AY125" s="19" t="s">
        <v>183</v>
      </c>
      <c r="BE125" s="119">
        <f>IF(U125="základní",N125,0)</f>
        <v>0</v>
      </c>
      <c r="BF125" s="119">
        <f>IF(U125="snížená",N125,0)</f>
        <v>0</v>
      </c>
      <c r="BG125" s="119">
        <f>IF(U125="zákl. přenesená",N125,0)</f>
        <v>0</v>
      </c>
      <c r="BH125" s="119">
        <f>IF(U125="sníž. přenesená",N125,0)</f>
        <v>0</v>
      </c>
      <c r="BI125" s="119">
        <f>IF(U125="nulová",N125,0)</f>
        <v>0</v>
      </c>
      <c r="BJ125" s="19" t="s">
        <v>87</v>
      </c>
      <c r="BK125" s="119">
        <f>ROUND(L125*K125,2)</f>
        <v>0</v>
      </c>
      <c r="BL125" s="19" t="s">
        <v>198</v>
      </c>
      <c r="BM125" s="19" t="s">
        <v>1605</v>
      </c>
    </row>
    <row r="126" spans="2:65" s="1" customFormat="1" ht="31.5" customHeight="1">
      <c r="B126" s="36"/>
      <c r="C126" s="175" t="s">
        <v>198</v>
      </c>
      <c r="D126" s="175" t="s">
        <v>184</v>
      </c>
      <c r="E126" s="176" t="s">
        <v>1606</v>
      </c>
      <c r="F126" s="250" t="s">
        <v>1607</v>
      </c>
      <c r="G126" s="250"/>
      <c r="H126" s="250"/>
      <c r="I126" s="250"/>
      <c r="J126" s="177" t="s">
        <v>1000</v>
      </c>
      <c r="K126" s="178">
        <v>39</v>
      </c>
      <c r="L126" s="251">
        <v>0</v>
      </c>
      <c r="M126" s="252"/>
      <c r="N126" s="253">
        <f>ROUND(L126*K126,2)</f>
        <v>0</v>
      </c>
      <c r="O126" s="253"/>
      <c r="P126" s="253"/>
      <c r="Q126" s="253"/>
      <c r="R126" s="38"/>
      <c r="T126" s="179" t="s">
        <v>22</v>
      </c>
      <c r="U126" s="45" t="s">
        <v>44</v>
      </c>
      <c r="V126" s="37"/>
      <c r="W126" s="180">
        <f>V126*K126</f>
        <v>0</v>
      </c>
      <c r="X126" s="180">
        <v>0</v>
      </c>
      <c r="Y126" s="180">
        <f>X126*K126</f>
        <v>0</v>
      </c>
      <c r="Z126" s="180">
        <v>0</v>
      </c>
      <c r="AA126" s="181">
        <f>Z126*K126</f>
        <v>0</v>
      </c>
      <c r="AR126" s="19" t="s">
        <v>198</v>
      </c>
      <c r="AT126" s="19" t="s">
        <v>184</v>
      </c>
      <c r="AU126" s="19" t="s">
        <v>105</v>
      </c>
      <c r="AY126" s="19" t="s">
        <v>183</v>
      </c>
      <c r="BE126" s="119">
        <f>IF(U126="základní",N126,0)</f>
        <v>0</v>
      </c>
      <c r="BF126" s="119">
        <f>IF(U126="snížená",N126,0)</f>
        <v>0</v>
      </c>
      <c r="BG126" s="119">
        <f>IF(U126="zákl. přenesená",N126,0)</f>
        <v>0</v>
      </c>
      <c r="BH126" s="119">
        <f>IF(U126="sníž. přenesená",N126,0)</f>
        <v>0</v>
      </c>
      <c r="BI126" s="119">
        <f>IF(U126="nulová",N126,0)</f>
        <v>0</v>
      </c>
      <c r="BJ126" s="19" t="s">
        <v>87</v>
      </c>
      <c r="BK126" s="119">
        <f>ROUND(L126*K126,2)</f>
        <v>0</v>
      </c>
      <c r="BL126" s="19" t="s">
        <v>198</v>
      </c>
      <c r="BM126" s="19" t="s">
        <v>1608</v>
      </c>
    </row>
    <row r="127" spans="2:65" s="1" customFormat="1" ht="31.5" customHeight="1">
      <c r="B127" s="36"/>
      <c r="C127" s="175" t="s">
        <v>202</v>
      </c>
      <c r="D127" s="175" t="s">
        <v>184</v>
      </c>
      <c r="E127" s="176" t="s">
        <v>1609</v>
      </c>
      <c r="F127" s="250" t="s">
        <v>1610</v>
      </c>
      <c r="G127" s="250"/>
      <c r="H127" s="250"/>
      <c r="I127" s="250"/>
      <c r="J127" s="177" t="s">
        <v>1000</v>
      </c>
      <c r="K127" s="178">
        <v>39</v>
      </c>
      <c r="L127" s="251">
        <v>0</v>
      </c>
      <c r="M127" s="252"/>
      <c r="N127" s="253">
        <f>ROUND(L127*K127,2)</f>
        <v>0</v>
      </c>
      <c r="O127" s="253"/>
      <c r="P127" s="253"/>
      <c r="Q127" s="253"/>
      <c r="R127" s="38"/>
      <c r="T127" s="179" t="s">
        <v>22</v>
      </c>
      <c r="U127" s="45" t="s">
        <v>44</v>
      </c>
      <c r="V127" s="37"/>
      <c r="W127" s="180">
        <f>V127*K127</f>
        <v>0</v>
      </c>
      <c r="X127" s="180">
        <v>0</v>
      </c>
      <c r="Y127" s="180">
        <f>X127*K127</f>
        <v>0</v>
      </c>
      <c r="Z127" s="180">
        <v>0</v>
      </c>
      <c r="AA127" s="181">
        <f>Z127*K127</f>
        <v>0</v>
      </c>
      <c r="AR127" s="19" t="s">
        <v>198</v>
      </c>
      <c r="AT127" s="19" t="s">
        <v>184</v>
      </c>
      <c r="AU127" s="19" t="s">
        <v>105</v>
      </c>
      <c r="AY127" s="19" t="s">
        <v>183</v>
      </c>
      <c r="BE127" s="119">
        <f>IF(U127="základní",N127,0)</f>
        <v>0</v>
      </c>
      <c r="BF127" s="119">
        <f>IF(U127="snížená",N127,0)</f>
        <v>0</v>
      </c>
      <c r="BG127" s="119">
        <f>IF(U127="zákl. přenesená",N127,0)</f>
        <v>0</v>
      </c>
      <c r="BH127" s="119">
        <f>IF(U127="sníž. přenesená",N127,0)</f>
        <v>0</v>
      </c>
      <c r="BI127" s="119">
        <f>IF(U127="nulová",N127,0)</f>
        <v>0</v>
      </c>
      <c r="BJ127" s="19" t="s">
        <v>87</v>
      </c>
      <c r="BK127" s="119">
        <f>ROUND(L127*K127,2)</f>
        <v>0</v>
      </c>
      <c r="BL127" s="19" t="s">
        <v>198</v>
      </c>
      <c r="BM127" s="19" t="s">
        <v>1611</v>
      </c>
    </row>
    <row r="128" spans="2:63" s="10" customFormat="1" ht="29.9" customHeight="1">
      <c r="B128" s="164"/>
      <c r="C128" s="165"/>
      <c r="D128" s="174" t="s">
        <v>1596</v>
      </c>
      <c r="E128" s="174"/>
      <c r="F128" s="174"/>
      <c r="G128" s="174"/>
      <c r="H128" s="174"/>
      <c r="I128" s="174"/>
      <c r="J128" s="174"/>
      <c r="K128" s="174"/>
      <c r="L128" s="174"/>
      <c r="M128" s="174"/>
      <c r="N128" s="260">
        <f>BK128</f>
        <v>0</v>
      </c>
      <c r="O128" s="261"/>
      <c r="P128" s="261"/>
      <c r="Q128" s="261"/>
      <c r="R128" s="167"/>
      <c r="T128" s="168"/>
      <c r="U128" s="165"/>
      <c r="V128" s="165"/>
      <c r="W128" s="169">
        <f>SUM(W129:W130)</f>
        <v>0</v>
      </c>
      <c r="X128" s="165"/>
      <c r="Y128" s="169">
        <f>SUM(Y129:Y130)</f>
        <v>14.43</v>
      </c>
      <c r="Z128" s="165"/>
      <c r="AA128" s="170">
        <f>SUM(AA129:AA130)</f>
        <v>0</v>
      </c>
      <c r="AR128" s="171" t="s">
        <v>87</v>
      </c>
      <c r="AT128" s="172" t="s">
        <v>78</v>
      </c>
      <c r="AU128" s="172" t="s">
        <v>87</v>
      </c>
      <c r="AY128" s="171" t="s">
        <v>183</v>
      </c>
      <c r="BK128" s="173">
        <f>SUM(BK129:BK130)</f>
        <v>0</v>
      </c>
    </row>
    <row r="129" spans="2:65" s="1" customFormat="1" ht="31.5" customHeight="1">
      <c r="B129" s="36"/>
      <c r="C129" s="175" t="s">
        <v>206</v>
      </c>
      <c r="D129" s="175" t="s">
        <v>184</v>
      </c>
      <c r="E129" s="176" t="s">
        <v>1612</v>
      </c>
      <c r="F129" s="250" t="s">
        <v>1613</v>
      </c>
      <c r="G129" s="250"/>
      <c r="H129" s="250"/>
      <c r="I129" s="250"/>
      <c r="J129" s="177" t="s">
        <v>884</v>
      </c>
      <c r="K129" s="178">
        <v>30</v>
      </c>
      <c r="L129" s="251">
        <v>0</v>
      </c>
      <c r="M129" s="252"/>
      <c r="N129" s="253">
        <f>ROUND(L129*K129,2)</f>
        <v>0</v>
      </c>
      <c r="O129" s="253"/>
      <c r="P129" s="253"/>
      <c r="Q129" s="253"/>
      <c r="R129" s="38"/>
      <c r="T129" s="179" t="s">
        <v>22</v>
      </c>
      <c r="U129" s="45" t="s">
        <v>44</v>
      </c>
      <c r="V129" s="37"/>
      <c r="W129" s="180">
        <f>V129*K129</f>
        <v>0</v>
      </c>
      <c r="X129" s="180">
        <v>0.108</v>
      </c>
      <c r="Y129" s="180">
        <f>X129*K129</f>
        <v>3.2399999999999998</v>
      </c>
      <c r="Z129" s="180">
        <v>0</v>
      </c>
      <c r="AA129" s="181">
        <f>Z129*K129</f>
        <v>0</v>
      </c>
      <c r="AR129" s="19" t="s">
        <v>198</v>
      </c>
      <c r="AT129" s="19" t="s">
        <v>184</v>
      </c>
      <c r="AU129" s="19" t="s">
        <v>105</v>
      </c>
      <c r="AY129" s="19" t="s">
        <v>183</v>
      </c>
      <c r="BE129" s="119">
        <f>IF(U129="základní",N129,0)</f>
        <v>0</v>
      </c>
      <c r="BF129" s="119">
        <f>IF(U129="snížená",N129,0)</f>
        <v>0</v>
      </c>
      <c r="BG129" s="119">
        <f>IF(U129="zákl. přenesená",N129,0)</f>
        <v>0</v>
      </c>
      <c r="BH129" s="119">
        <f>IF(U129="sníž. přenesená",N129,0)</f>
        <v>0</v>
      </c>
      <c r="BI129" s="119">
        <f>IF(U129="nulová",N129,0)</f>
        <v>0</v>
      </c>
      <c r="BJ129" s="19" t="s">
        <v>87</v>
      </c>
      <c r="BK129" s="119">
        <f>ROUND(L129*K129,2)</f>
        <v>0</v>
      </c>
      <c r="BL129" s="19" t="s">
        <v>198</v>
      </c>
      <c r="BM129" s="19" t="s">
        <v>1614</v>
      </c>
    </row>
    <row r="130" spans="2:65" s="1" customFormat="1" ht="22.5" customHeight="1">
      <c r="B130" s="36"/>
      <c r="C130" s="182" t="s">
        <v>210</v>
      </c>
      <c r="D130" s="182" t="s">
        <v>190</v>
      </c>
      <c r="E130" s="183" t="s">
        <v>1615</v>
      </c>
      <c r="F130" s="262" t="s">
        <v>1616</v>
      </c>
      <c r="G130" s="262"/>
      <c r="H130" s="262"/>
      <c r="I130" s="262"/>
      <c r="J130" s="184" t="s">
        <v>187</v>
      </c>
      <c r="K130" s="185">
        <v>10</v>
      </c>
      <c r="L130" s="263">
        <v>0</v>
      </c>
      <c r="M130" s="264"/>
      <c r="N130" s="265">
        <f>ROUND(L130*K130,2)</f>
        <v>0</v>
      </c>
      <c r="O130" s="253"/>
      <c r="P130" s="253"/>
      <c r="Q130" s="253"/>
      <c r="R130" s="38"/>
      <c r="T130" s="179" t="s">
        <v>22</v>
      </c>
      <c r="U130" s="45" t="s">
        <v>44</v>
      </c>
      <c r="V130" s="37"/>
      <c r="W130" s="180">
        <f>V130*K130</f>
        <v>0</v>
      </c>
      <c r="X130" s="180">
        <v>1.119</v>
      </c>
      <c r="Y130" s="180">
        <f>X130*K130</f>
        <v>11.19</v>
      </c>
      <c r="Z130" s="180">
        <v>0</v>
      </c>
      <c r="AA130" s="181">
        <f>Z130*K130</f>
        <v>0</v>
      </c>
      <c r="AR130" s="19" t="s">
        <v>215</v>
      </c>
      <c r="AT130" s="19" t="s">
        <v>190</v>
      </c>
      <c r="AU130" s="19" t="s">
        <v>105</v>
      </c>
      <c r="AY130" s="19" t="s">
        <v>183</v>
      </c>
      <c r="BE130" s="119">
        <f>IF(U130="základní",N130,0)</f>
        <v>0</v>
      </c>
      <c r="BF130" s="119">
        <f>IF(U130="snížená",N130,0)</f>
        <v>0</v>
      </c>
      <c r="BG130" s="119">
        <f>IF(U130="zákl. přenesená",N130,0)</f>
        <v>0</v>
      </c>
      <c r="BH130" s="119">
        <f>IF(U130="sníž. přenesená",N130,0)</f>
        <v>0</v>
      </c>
      <c r="BI130" s="119">
        <f>IF(U130="nulová",N130,0)</f>
        <v>0</v>
      </c>
      <c r="BJ130" s="19" t="s">
        <v>87</v>
      </c>
      <c r="BK130" s="119">
        <f>ROUND(L130*K130,2)</f>
        <v>0</v>
      </c>
      <c r="BL130" s="19" t="s">
        <v>198</v>
      </c>
      <c r="BM130" s="19" t="s">
        <v>1617</v>
      </c>
    </row>
    <row r="131" spans="2:63" s="1" customFormat="1" ht="49.9" customHeight="1">
      <c r="B131" s="36"/>
      <c r="C131" s="37"/>
      <c r="D131" s="166" t="s">
        <v>307</v>
      </c>
      <c r="E131" s="37"/>
      <c r="F131" s="37"/>
      <c r="G131" s="37"/>
      <c r="H131" s="37"/>
      <c r="I131" s="37"/>
      <c r="J131" s="37"/>
      <c r="K131" s="37"/>
      <c r="L131" s="37"/>
      <c r="M131" s="37"/>
      <c r="N131" s="247">
        <f>BK131</f>
        <v>0</v>
      </c>
      <c r="O131" s="248"/>
      <c r="P131" s="248"/>
      <c r="Q131" s="248"/>
      <c r="R131" s="38"/>
      <c r="T131" s="155"/>
      <c r="U131" s="57"/>
      <c r="V131" s="57"/>
      <c r="W131" s="57"/>
      <c r="X131" s="57"/>
      <c r="Y131" s="57"/>
      <c r="Z131" s="57"/>
      <c r="AA131" s="59"/>
      <c r="AT131" s="19" t="s">
        <v>78</v>
      </c>
      <c r="AU131" s="19" t="s">
        <v>79</v>
      </c>
      <c r="AY131" s="19" t="s">
        <v>308</v>
      </c>
      <c r="BK131" s="119">
        <v>0</v>
      </c>
    </row>
    <row r="132" spans="2:18" s="1" customFormat="1" ht="7" customHeight="1">
      <c r="B132" s="60"/>
      <c r="C132" s="61"/>
      <c r="D132" s="61"/>
      <c r="E132" s="61"/>
      <c r="F132" s="61"/>
      <c r="G132" s="61"/>
      <c r="H132" s="61"/>
      <c r="I132" s="61"/>
      <c r="J132" s="61"/>
      <c r="K132" s="61"/>
      <c r="L132" s="61"/>
      <c r="M132" s="61"/>
      <c r="N132" s="61"/>
      <c r="O132" s="61"/>
      <c r="P132" s="61"/>
      <c r="Q132" s="61"/>
      <c r="R132" s="62"/>
    </row>
  </sheetData>
  <sheetProtection algorithmName="SHA-512" hashValue="LtqcwyaZlhSz30lnpG/d2f/0B+Y518Lo30vBcutud1ccFpP1mKkDZfegzBfiZPhKD2rA4rGdTeMgkL1KuiCIUQ==" saltValue="hhtSMs2XNZ9Yx4BKUlp5KA==" spinCount="100000" sheet="1" objects="1" scenarios="1" formatCells="0" formatColumns="0" formatRows="0" sort="0" autoFilter="0"/>
  <mergeCells count="94">
    <mergeCell ref="C2:Q2"/>
    <mergeCell ref="C4:Q4"/>
    <mergeCell ref="F6:P6"/>
    <mergeCell ref="F7:P7"/>
    <mergeCell ref="F8:P8"/>
    <mergeCell ref="O10:P10"/>
    <mergeCell ref="O12:P12"/>
    <mergeCell ref="O13:P13"/>
    <mergeCell ref="O15:P15"/>
    <mergeCell ref="E16:L16"/>
    <mergeCell ref="O16:P16"/>
    <mergeCell ref="O18:P18"/>
    <mergeCell ref="O19:P19"/>
    <mergeCell ref="O21:P21"/>
    <mergeCell ref="O22:P22"/>
    <mergeCell ref="E25:L25"/>
    <mergeCell ref="M28:P28"/>
    <mergeCell ref="M29:P29"/>
    <mergeCell ref="M31:P31"/>
    <mergeCell ref="H33:J33"/>
    <mergeCell ref="M33:P33"/>
    <mergeCell ref="H34:J34"/>
    <mergeCell ref="M34:P34"/>
    <mergeCell ref="H35:J35"/>
    <mergeCell ref="M35:P35"/>
    <mergeCell ref="H36:J36"/>
    <mergeCell ref="M36:P36"/>
    <mergeCell ref="H37:J37"/>
    <mergeCell ref="M37:P37"/>
    <mergeCell ref="L39:P39"/>
    <mergeCell ref="C76:Q76"/>
    <mergeCell ref="F78:P78"/>
    <mergeCell ref="F79:P79"/>
    <mergeCell ref="F80:P80"/>
    <mergeCell ref="M82:P82"/>
    <mergeCell ref="M84:Q84"/>
    <mergeCell ref="M85:Q85"/>
    <mergeCell ref="C87:G87"/>
    <mergeCell ref="N87:Q87"/>
    <mergeCell ref="N89:Q89"/>
    <mergeCell ref="N90:Q90"/>
    <mergeCell ref="N91:Q91"/>
    <mergeCell ref="N92:Q92"/>
    <mergeCell ref="N94:Q94"/>
    <mergeCell ref="D95:H95"/>
    <mergeCell ref="N95:Q95"/>
    <mergeCell ref="D96:H96"/>
    <mergeCell ref="N96:Q96"/>
    <mergeCell ref="D97:H97"/>
    <mergeCell ref="N97:Q97"/>
    <mergeCell ref="D98:H98"/>
    <mergeCell ref="N98:Q98"/>
    <mergeCell ref="D99:H99"/>
    <mergeCell ref="N99:Q99"/>
    <mergeCell ref="N100:Q100"/>
    <mergeCell ref="L102:Q102"/>
    <mergeCell ref="C108:Q108"/>
    <mergeCell ref="F110:P110"/>
    <mergeCell ref="F111:P111"/>
    <mergeCell ref="F112:P112"/>
    <mergeCell ref="M114:P114"/>
    <mergeCell ref="M116:Q116"/>
    <mergeCell ref="M117:Q117"/>
    <mergeCell ref="F119:I119"/>
    <mergeCell ref="L119:M119"/>
    <mergeCell ref="N119:Q119"/>
    <mergeCell ref="F123:I123"/>
    <mergeCell ref="L123:M123"/>
    <mergeCell ref="N123:Q123"/>
    <mergeCell ref="F124:I124"/>
    <mergeCell ref="L124:M124"/>
    <mergeCell ref="N124:Q124"/>
    <mergeCell ref="F125:I125"/>
    <mergeCell ref="L125:M125"/>
    <mergeCell ref="N125:Q125"/>
    <mergeCell ref="F126:I126"/>
    <mergeCell ref="L126:M126"/>
    <mergeCell ref="N126:Q126"/>
    <mergeCell ref="N131:Q131"/>
    <mergeCell ref="H1:K1"/>
    <mergeCell ref="S2:AC2"/>
    <mergeCell ref="F130:I130"/>
    <mergeCell ref="L130:M130"/>
    <mergeCell ref="N130:Q130"/>
    <mergeCell ref="N120:Q120"/>
    <mergeCell ref="N121:Q121"/>
    <mergeCell ref="N122:Q122"/>
    <mergeCell ref="N128:Q128"/>
    <mergeCell ref="F127:I127"/>
    <mergeCell ref="L127:M127"/>
    <mergeCell ref="N127:Q127"/>
    <mergeCell ref="F129:I129"/>
    <mergeCell ref="L129:M129"/>
    <mergeCell ref="N129:Q129"/>
  </mergeCells>
  <hyperlinks>
    <hyperlink ref="F1:G1" location="C2" display="1) Krycí list rozpočtu"/>
    <hyperlink ref="H1:K1" location="C87" display="2) Rekapitulace rozpočtu"/>
    <hyperlink ref="L1" location="C119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 scale="95" r:id="rId2"/>
  <headerFooter>
    <oddFooter>&amp;CStrana &amp;P z &amp;N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219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75" customHeight="1">
      <c r="A1" s="127"/>
      <c r="B1" s="13"/>
      <c r="C1" s="13"/>
      <c r="D1" s="14" t="s">
        <v>1</v>
      </c>
      <c r="E1" s="13"/>
      <c r="F1" s="15" t="s">
        <v>134</v>
      </c>
      <c r="G1" s="15"/>
      <c r="H1" s="249" t="s">
        <v>135</v>
      </c>
      <c r="I1" s="249"/>
      <c r="J1" s="249"/>
      <c r="K1" s="249"/>
      <c r="L1" s="15" t="s">
        <v>136</v>
      </c>
      <c r="M1" s="13"/>
      <c r="N1" s="13"/>
      <c r="O1" s="14" t="s">
        <v>137</v>
      </c>
      <c r="P1" s="13"/>
      <c r="Q1" s="13"/>
      <c r="R1" s="13"/>
      <c r="S1" s="15" t="s">
        <v>138</v>
      </c>
      <c r="T1" s="15"/>
      <c r="U1" s="127"/>
      <c r="V1" s="127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</row>
    <row r="2" spans="3:46" ht="37" customHeight="1">
      <c r="C2" s="234" t="s">
        <v>7</v>
      </c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5"/>
      <c r="Q2" s="235"/>
      <c r="S2" s="199" t="s">
        <v>8</v>
      </c>
      <c r="T2" s="200"/>
      <c r="U2" s="200"/>
      <c r="V2" s="200"/>
      <c r="W2" s="200"/>
      <c r="X2" s="200"/>
      <c r="Y2" s="200"/>
      <c r="Z2" s="200"/>
      <c r="AA2" s="200"/>
      <c r="AB2" s="200"/>
      <c r="AC2" s="200"/>
      <c r="AT2" s="19" t="s">
        <v>124</v>
      </c>
    </row>
    <row r="3" spans="2:46" ht="7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2"/>
      <c r="AT3" s="19" t="s">
        <v>105</v>
      </c>
    </row>
    <row r="4" spans="2:46" ht="37" customHeight="1">
      <c r="B4" s="23"/>
      <c r="C4" s="223" t="s">
        <v>139</v>
      </c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224"/>
      <c r="O4" s="224"/>
      <c r="P4" s="224"/>
      <c r="Q4" s="224"/>
      <c r="R4" s="24"/>
      <c r="T4" s="25" t="s">
        <v>13</v>
      </c>
      <c r="AT4" s="19" t="s">
        <v>6</v>
      </c>
    </row>
    <row r="5" spans="2:18" ht="7" customHeight="1">
      <c r="B5" s="23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4"/>
    </row>
    <row r="6" spans="2:18" ht="25.4" customHeight="1">
      <c r="B6" s="23"/>
      <c r="C6" s="27"/>
      <c r="D6" s="31" t="s">
        <v>19</v>
      </c>
      <c r="E6" s="27"/>
      <c r="F6" s="271" t="str">
        <f>'Rekapitulace stavby'!K6</f>
        <v>Výměna technologie měnírny Letná - DPS</v>
      </c>
      <c r="G6" s="272"/>
      <c r="H6" s="272"/>
      <c r="I6" s="272"/>
      <c r="J6" s="272"/>
      <c r="K6" s="272"/>
      <c r="L6" s="272"/>
      <c r="M6" s="272"/>
      <c r="N6" s="272"/>
      <c r="O6" s="272"/>
      <c r="P6" s="272"/>
      <c r="Q6" s="27"/>
      <c r="R6" s="24"/>
    </row>
    <row r="7" spans="2:18" s="1" customFormat="1" ht="32.9" customHeight="1">
      <c r="B7" s="36"/>
      <c r="C7" s="37"/>
      <c r="D7" s="30" t="s">
        <v>140</v>
      </c>
      <c r="E7" s="37"/>
      <c r="F7" s="240" t="s">
        <v>1618</v>
      </c>
      <c r="G7" s="270"/>
      <c r="H7" s="270"/>
      <c r="I7" s="270"/>
      <c r="J7" s="270"/>
      <c r="K7" s="270"/>
      <c r="L7" s="270"/>
      <c r="M7" s="270"/>
      <c r="N7" s="270"/>
      <c r="O7" s="270"/>
      <c r="P7" s="270"/>
      <c r="Q7" s="37"/>
      <c r="R7" s="38"/>
    </row>
    <row r="8" spans="2:18" s="1" customFormat="1" ht="14.5" customHeight="1">
      <c r="B8" s="36"/>
      <c r="C8" s="37"/>
      <c r="D8" s="31" t="s">
        <v>21</v>
      </c>
      <c r="E8" s="37"/>
      <c r="F8" s="29" t="s">
        <v>22</v>
      </c>
      <c r="G8" s="37"/>
      <c r="H8" s="37"/>
      <c r="I8" s="37"/>
      <c r="J8" s="37"/>
      <c r="K8" s="37"/>
      <c r="L8" s="37"/>
      <c r="M8" s="31" t="s">
        <v>23</v>
      </c>
      <c r="N8" s="37"/>
      <c r="O8" s="29" t="s">
        <v>22</v>
      </c>
      <c r="P8" s="37"/>
      <c r="Q8" s="37"/>
      <c r="R8" s="38"/>
    </row>
    <row r="9" spans="2:18" s="1" customFormat="1" ht="14.5" customHeight="1">
      <c r="B9" s="36"/>
      <c r="C9" s="37"/>
      <c r="D9" s="31" t="s">
        <v>24</v>
      </c>
      <c r="E9" s="37"/>
      <c r="F9" s="29" t="s">
        <v>25</v>
      </c>
      <c r="G9" s="37"/>
      <c r="H9" s="37"/>
      <c r="I9" s="37"/>
      <c r="J9" s="37"/>
      <c r="K9" s="37"/>
      <c r="L9" s="37"/>
      <c r="M9" s="31" t="s">
        <v>26</v>
      </c>
      <c r="N9" s="37"/>
      <c r="O9" s="282" t="str">
        <f>'Rekapitulace stavby'!AN8</f>
        <v>18. 7. 2017</v>
      </c>
      <c r="P9" s="266"/>
      <c r="Q9" s="37"/>
      <c r="R9" s="38"/>
    </row>
    <row r="10" spans="2:18" s="1" customFormat="1" ht="10.9" customHeight="1">
      <c r="B10" s="36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8"/>
    </row>
    <row r="11" spans="2:18" s="1" customFormat="1" ht="14.5" customHeight="1">
      <c r="B11" s="36"/>
      <c r="C11" s="37"/>
      <c r="D11" s="31" t="s">
        <v>28</v>
      </c>
      <c r="E11" s="37"/>
      <c r="F11" s="37"/>
      <c r="G11" s="37"/>
      <c r="H11" s="37"/>
      <c r="I11" s="37"/>
      <c r="J11" s="37"/>
      <c r="K11" s="37"/>
      <c r="L11" s="37"/>
      <c r="M11" s="31" t="s">
        <v>29</v>
      </c>
      <c r="N11" s="37"/>
      <c r="O11" s="238" t="s">
        <v>22</v>
      </c>
      <c r="P11" s="238"/>
      <c r="Q11" s="37"/>
      <c r="R11" s="38"/>
    </row>
    <row r="12" spans="2:18" s="1" customFormat="1" ht="18" customHeight="1">
      <c r="B12" s="36"/>
      <c r="C12" s="37"/>
      <c r="D12" s="37"/>
      <c r="E12" s="29" t="s">
        <v>30</v>
      </c>
      <c r="F12" s="37"/>
      <c r="G12" s="37"/>
      <c r="H12" s="37"/>
      <c r="I12" s="37"/>
      <c r="J12" s="37"/>
      <c r="K12" s="37"/>
      <c r="L12" s="37"/>
      <c r="M12" s="31" t="s">
        <v>31</v>
      </c>
      <c r="N12" s="37"/>
      <c r="O12" s="238" t="s">
        <v>22</v>
      </c>
      <c r="P12" s="238"/>
      <c r="Q12" s="37"/>
      <c r="R12" s="38"/>
    </row>
    <row r="13" spans="2:18" s="1" customFormat="1" ht="7" customHeight="1">
      <c r="B13" s="36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8"/>
    </row>
    <row r="14" spans="2:18" s="1" customFormat="1" ht="14.5" customHeight="1">
      <c r="B14" s="36"/>
      <c r="C14" s="37"/>
      <c r="D14" s="31" t="s">
        <v>32</v>
      </c>
      <c r="E14" s="37"/>
      <c r="F14" s="37"/>
      <c r="G14" s="37"/>
      <c r="H14" s="37"/>
      <c r="I14" s="37"/>
      <c r="J14" s="37"/>
      <c r="K14" s="37"/>
      <c r="L14" s="37"/>
      <c r="M14" s="31" t="s">
        <v>29</v>
      </c>
      <c r="N14" s="37"/>
      <c r="O14" s="283" t="str">
        <f>IF('Rekapitulace stavby'!AN13="","",'Rekapitulace stavby'!AN13)</f>
        <v>Vyplň údaj</v>
      </c>
      <c r="P14" s="238"/>
      <c r="Q14" s="37"/>
      <c r="R14" s="38"/>
    </row>
    <row r="15" spans="2:18" s="1" customFormat="1" ht="18" customHeight="1">
      <c r="B15" s="36"/>
      <c r="C15" s="37"/>
      <c r="D15" s="37"/>
      <c r="E15" s="283" t="str">
        <f>IF('Rekapitulace stavby'!E14="","",'Rekapitulace stavby'!E14)</f>
        <v>Vyplň údaj</v>
      </c>
      <c r="F15" s="284"/>
      <c r="G15" s="284"/>
      <c r="H15" s="284"/>
      <c r="I15" s="284"/>
      <c r="J15" s="284"/>
      <c r="K15" s="284"/>
      <c r="L15" s="284"/>
      <c r="M15" s="31" t="s">
        <v>31</v>
      </c>
      <c r="N15" s="37"/>
      <c r="O15" s="283" t="str">
        <f>IF('Rekapitulace stavby'!AN14="","",'Rekapitulace stavby'!AN14)</f>
        <v>Vyplň údaj</v>
      </c>
      <c r="P15" s="238"/>
      <c r="Q15" s="37"/>
      <c r="R15" s="38"/>
    </row>
    <row r="16" spans="2:18" s="1" customFormat="1" ht="7" customHeight="1">
      <c r="B16" s="36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8"/>
    </row>
    <row r="17" spans="2:18" s="1" customFormat="1" ht="14.5" customHeight="1">
      <c r="B17" s="36"/>
      <c r="C17" s="37"/>
      <c r="D17" s="31" t="s">
        <v>34</v>
      </c>
      <c r="E17" s="37"/>
      <c r="F17" s="37"/>
      <c r="G17" s="37"/>
      <c r="H17" s="37"/>
      <c r="I17" s="37"/>
      <c r="J17" s="37"/>
      <c r="K17" s="37"/>
      <c r="L17" s="37"/>
      <c r="M17" s="31" t="s">
        <v>29</v>
      </c>
      <c r="N17" s="37"/>
      <c r="O17" s="238" t="str">
        <f>IF('Rekapitulace stavby'!AN16="","",'Rekapitulace stavby'!AN16)</f>
        <v/>
      </c>
      <c r="P17" s="238"/>
      <c r="Q17" s="37"/>
      <c r="R17" s="38"/>
    </row>
    <row r="18" spans="2:18" s="1" customFormat="1" ht="18" customHeight="1">
      <c r="B18" s="36"/>
      <c r="C18" s="37"/>
      <c r="D18" s="37"/>
      <c r="E18" s="29" t="str">
        <f>IF('Rekapitulace stavby'!E17="","",'Rekapitulace stavby'!E17)</f>
        <v xml:space="preserve"> </v>
      </c>
      <c r="F18" s="37"/>
      <c r="G18" s="37"/>
      <c r="H18" s="37"/>
      <c r="I18" s="37"/>
      <c r="J18" s="37"/>
      <c r="K18" s="37"/>
      <c r="L18" s="37"/>
      <c r="M18" s="31" t="s">
        <v>31</v>
      </c>
      <c r="N18" s="37"/>
      <c r="O18" s="238" t="str">
        <f>IF('Rekapitulace stavby'!AN17="","",'Rekapitulace stavby'!AN17)</f>
        <v/>
      </c>
      <c r="P18" s="238"/>
      <c r="Q18" s="37"/>
      <c r="R18" s="38"/>
    </row>
    <row r="19" spans="2:18" s="1" customFormat="1" ht="7" customHeight="1">
      <c r="B19" s="36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8"/>
    </row>
    <row r="20" spans="2:18" s="1" customFormat="1" ht="14.5" customHeight="1">
      <c r="B20" s="36"/>
      <c r="C20" s="37"/>
      <c r="D20" s="31" t="s">
        <v>37</v>
      </c>
      <c r="E20" s="37"/>
      <c r="F20" s="37"/>
      <c r="G20" s="37"/>
      <c r="H20" s="37"/>
      <c r="I20" s="37"/>
      <c r="J20" s="37"/>
      <c r="K20" s="37"/>
      <c r="L20" s="37"/>
      <c r="M20" s="31" t="s">
        <v>29</v>
      </c>
      <c r="N20" s="37"/>
      <c r="O20" s="238" t="s">
        <v>22</v>
      </c>
      <c r="P20" s="238"/>
      <c r="Q20" s="37"/>
      <c r="R20" s="38"/>
    </row>
    <row r="21" spans="2:18" s="1" customFormat="1" ht="18" customHeight="1">
      <c r="B21" s="36"/>
      <c r="C21" s="37"/>
      <c r="D21" s="37"/>
      <c r="E21" s="29" t="s">
        <v>38</v>
      </c>
      <c r="F21" s="37"/>
      <c r="G21" s="37"/>
      <c r="H21" s="37"/>
      <c r="I21" s="37"/>
      <c r="J21" s="37"/>
      <c r="K21" s="37"/>
      <c r="L21" s="37"/>
      <c r="M21" s="31" t="s">
        <v>31</v>
      </c>
      <c r="N21" s="37"/>
      <c r="O21" s="238" t="s">
        <v>22</v>
      </c>
      <c r="P21" s="238"/>
      <c r="Q21" s="37"/>
      <c r="R21" s="38"/>
    </row>
    <row r="22" spans="2:18" s="1" customFormat="1" ht="7" customHeight="1">
      <c r="B22" s="36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8"/>
    </row>
    <row r="23" spans="2:18" s="1" customFormat="1" ht="14.5" customHeight="1">
      <c r="B23" s="36"/>
      <c r="C23" s="37"/>
      <c r="D23" s="31" t="s">
        <v>39</v>
      </c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8"/>
    </row>
    <row r="24" spans="2:18" s="1" customFormat="1" ht="22.5" customHeight="1">
      <c r="B24" s="36"/>
      <c r="C24" s="37"/>
      <c r="D24" s="37"/>
      <c r="E24" s="243" t="s">
        <v>22</v>
      </c>
      <c r="F24" s="243"/>
      <c r="G24" s="243"/>
      <c r="H24" s="243"/>
      <c r="I24" s="243"/>
      <c r="J24" s="243"/>
      <c r="K24" s="243"/>
      <c r="L24" s="243"/>
      <c r="M24" s="37"/>
      <c r="N24" s="37"/>
      <c r="O24" s="37"/>
      <c r="P24" s="37"/>
      <c r="Q24" s="37"/>
      <c r="R24" s="38"/>
    </row>
    <row r="25" spans="2:18" s="1" customFormat="1" ht="7" customHeight="1">
      <c r="B25" s="36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8"/>
    </row>
    <row r="26" spans="2:18" s="1" customFormat="1" ht="7" customHeight="1">
      <c r="B26" s="36"/>
      <c r="C26" s="37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37"/>
      <c r="R26" s="38"/>
    </row>
    <row r="27" spans="2:18" s="1" customFormat="1" ht="14.5" customHeight="1">
      <c r="B27" s="36"/>
      <c r="C27" s="37"/>
      <c r="D27" s="128" t="s">
        <v>142</v>
      </c>
      <c r="E27" s="37"/>
      <c r="F27" s="37"/>
      <c r="G27" s="37"/>
      <c r="H27" s="37"/>
      <c r="I27" s="37"/>
      <c r="J27" s="37"/>
      <c r="K27" s="37"/>
      <c r="L27" s="37"/>
      <c r="M27" s="244">
        <f>N88</f>
        <v>0</v>
      </c>
      <c r="N27" s="244"/>
      <c r="O27" s="244"/>
      <c r="P27" s="244"/>
      <c r="Q27" s="37"/>
      <c r="R27" s="38"/>
    </row>
    <row r="28" spans="2:18" s="1" customFormat="1" ht="14.5" customHeight="1">
      <c r="B28" s="36"/>
      <c r="C28" s="37"/>
      <c r="D28" s="35" t="s">
        <v>128</v>
      </c>
      <c r="E28" s="37"/>
      <c r="F28" s="37"/>
      <c r="G28" s="37"/>
      <c r="H28" s="37"/>
      <c r="I28" s="37"/>
      <c r="J28" s="37"/>
      <c r="K28" s="37"/>
      <c r="L28" s="37"/>
      <c r="M28" s="244">
        <f>N105</f>
        <v>0</v>
      </c>
      <c r="N28" s="244"/>
      <c r="O28" s="244"/>
      <c r="P28" s="244"/>
      <c r="Q28" s="37"/>
      <c r="R28" s="38"/>
    </row>
    <row r="29" spans="2:18" s="1" customFormat="1" ht="7" customHeight="1">
      <c r="B29" s="36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8"/>
    </row>
    <row r="30" spans="2:18" s="1" customFormat="1" ht="25.4" customHeight="1">
      <c r="B30" s="36"/>
      <c r="C30" s="37"/>
      <c r="D30" s="129" t="s">
        <v>42</v>
      </c>
      <c r="E30" s="37"/>
      <c r="F30" s="37"/>
      <c r="G30" s="37"/>
      <c r="H30" s="37"/>
      <c r="I30" s="37"/>
      <c r="J30" s="37"/>
      <c r="K30" s="37"/>
      <c r="L30" s="37"/>
      <c r="M30" s="281">
        <f>ROUND(M27+M28,2)</f>
        <v>0</v>
      </c>
      <c r="N30" s="270"/>
      <c r="O30" s="270"/>
      <c r="P30" s="270"/>
      <c r="Q30" s="37"/>
      <c r="R30" s="38"/>
    </row>
    <row r="31" spans="2:18" s="1" customFormat="1" ht="7" customHeight="1">
      <c r="B31" s="36"/>
      <c r="C31" s="37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37"/>
      <c r="R31" s="38"/>
    </row>
    <row r="32" spans="2:18" s="1" customFormat="1" ht="14.5" customHeight="1">
      <c r="B32" s="36"/>
      <c r="C32" s="37"/>
      <c r="D32" s="43" t="s">
        <v>43</v>
      </c>
      <c r="E32" s="43" t="s">
        <v>44</v>
      </c>
      <c r="F32" s="44">
        <v>0.21</v>
      </c>
      <c r="G32" s="130" t="s">
        <v>45</v>
      </c>
      <c r="H32" s="278">
        <f>(SUM(BE105:BE112)+SUM(BE130:BE217))</f>
        <v>0</v>
      </c>
      <c r="I32" s="270"/>
      <c r="J32" s="270"/>
      <c r="K32" s="37"/>
      <c r="L32" s="37"/>
      <c r="M32" s="278">
        <f>ROUND((SUM(BE105:BE112)+SUM(BE130:BE217)),2)*F32</f>
        <v>0</v>
      </c>
      <c r="N32" s="270"/>
      <c r="O32" s="270"/>
      <c r="P32" s="270"/>
      <c r="Q32" s="37"/>
      <c r="R32" s="38"/>
    </row>
    <row r="33" spans="2:18" s="1" customFormat="1" ht="14.5" customHeight="1">
      <c r="B33" s="36"/>
      <c r="C33" s="37"/>
      <c r="D33" s="37"/>
      <c r="E33" s="43" t="s">
        <v>46</v>
      </c>
      <c r="F33" s="44">
        <v>0.15</v>
      </c>
      <c r="G33" s="130" t="s">
        <v>45</v>
      </c>
      <c r="H33" s="278">
        <f>(SUM(BF105:BF112)+SUM(BF130:BF217))</f>
        <v>0</v>
      </c>
      <c r="I33" s="270"/>
      <c r="J33" s="270"/>
      <c r="K33" s="37"/>
      <c r="L33" s="37"/>
      <c r="M33" s="278">
        <f>ROUND((SUM(BF105:BF112)+SUM(BF130:BF217)),2)*F33</f>
        <v>0</v>
      </c>
      <c r="N33" s="270"/>
      <c r="O33" s="270"/>
      <c r="P33" s="270"/>
      <c r="Q33" s="37"/>
      <c r="R33" s="38"/>
    </row>
    <row r="34" spans="2:18" s="1" customFormat="1" ht="14.5" customHeight="1" hidden="1">
      <c r="B34" s="36"/>
      <c r="C34" s="37"/>
      <c r="D34" s="37"/>
      <c r="E34" s="43" t="s">
        <v>47</v>
      </c>
      <c r="F34" s="44">
        <v>0.21</v>
      </c>
      <c r="G34" s="130" t="s">
        <v>45</v>
      </c>
      <c r="H34" s="278">
        <f>(SUM(BG105:BG112)+SUM(BG130:BG217))</f>
        <v>0</v>
      </c>
      <c r="I34" s="270"/>
      <c r="J34" s="270"/>
      <c r="K34" s="37"/>
      <c r="L34" s="37"/>
      <c r="M34" s="278">
        <v>0</v>
      </c>
      <c r="N34" s="270"/>
      <c r="O34" s="270"/>
      <c r="P34" s="270"/>
      <c r="Q34" s="37"/>
      <c r="R34" s="38"/>
    </row>
    <row r="35" spans="2:18" s="1" customFormat="1" ht="14.5" customHeight="1" hidden="1">
      <c r="B35" s="36"/>
      <c r="C35" s="37"/>
      <c r="D35" s="37"/>
      <c r="E35" s="43" t="s">
        <v>48</v>
      </c>
      <c r="F35" s="44">
        <v>0.15</v>
      </c>
      <c r="G35" s="130" t="s">
        <v>45</v>
      </c>
      <c r="H35" s="278">
        <f>(SUM(BH105:BH112)+SUM(BH130:BH217))</f>
        <v>0</v>
      </c>
      <c r="I35" s="270"/>
      <c r="J35" s="270"/>
      <c r="K35" s="37"/>
      <c r="L35" s="37"/>
      <c r="M35" s="278">
        <v>0</v>
      </c>
      <c r="N35" s="270"/>
      <c r="O35" s="270"/>
      <c r="P35" s="270"/>
      <c r="Q35" s="37"/>
      <c r="R35" s="38"/>
    </row>
    <row r="36" spans="2:18" s="1" customFormat="1" ht="14.5" customHeight="1" hidden="1">
      <c r="B36" s="36"/>
      <c r="C36" s="37"/>
      <c r="D36" s="37"/>
      <c r="E36" s="43" t="s">
        <v>49</v>
      </c>
      <c r="F36" s="44">
        <v>0</v>
      </c>
      <c r="G36" s="130" t="s">
        <v>45</v>
      </c>
      <c r="H36" s="278">
        <f>(SUM(BI105:BI112)+SUM(BI130:BI217))</f>
        <v>0</v>
      </c>
      <c r="I36" s="270"/>
      <c r="J36" s="270"/>
      <c r="K36" s="37"/>
      <c r="L36" s="37"/>
      <c r="M36" s="278">
        <v>0</v>
      </c>
      <c r="N36" s="270"/>
      <c r="O36" s="270"/>
      <c r="P36" s="270"/>
      <c r="Q36" s="37"/>
      <c r="R36" s="38"/>
    </row>
    <row r="37" spans="2:18" s="1" customFormat="1" ht="7" customHeight="1">
      <c r="B37" s="36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8"/>
    </row>
    <row r="38" spans="2:18" s="1" customFormat="1" ht="25.4" customHeight="1">
      <c r="B38" s="36"/>
      <c r="C38" s="126"/>
      <c r="D38" s="131" t="s">
        <v>50</v>
      </c>
      <c r="E38" s="80"/>
      <c r="F38" s="80"/>
      <c r="G38" s="132" t="s">
        <v>51</v>
      </c>
      <c r="H38" s="133" t="s">
        <v>52</v>
      </c>
      <c r="I38" s="80"/>
      <c r="J38" s="80"/>
      <c r="K38" s="80"/>
      <c r="L38" s="279">
        <f>SUM(M30:M36)</f>
        <v>0</v>
      </c>
      <c r="M38" s="279"/>
      <c r="N38" s="279"/>
      <c r="O38" s="279"/>
      <c r="P38" s="280"/>
      <c r="Q38" s="126"/>
      <c r="R38" s="38"/>
    </row>
    <row r="39" spans="2:18" s="1" customFormat="1" ht="14.5" customHeight="1">
      <c r="B39" s="36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8"/>
    </row>
    <row r="40" spans="2:18" s="1" customFormat="1" ht="14.5" customHeight="1">
      <c r="B40" s="36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8"/>
    </row>
    <row r="41" spans="2:18" ht="13.5">
      <c r="B41" s="23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4"/>
    </row>
    <row r="42" spans="2:18" ht="13.5">
      <c r="B42" s="23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4"/>
    </row>
    <row r="43" spans="2:18" ht="13.5">
      <c r="B43" s="23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4"/>
    </row>
    <row r="44" spans="2:18" ht="13.5">
      <c r="B44" s="23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4"/>
    </row>
    <row r="45" spans="2:18" ht="13.5">
      <c r="B45" s="23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4"/>
    </row>
    <row r="46" spans="2:18" ht="13.5">
      <c r="B46" s="23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4"/>
    </row>
    <row r="47" spans="2:18" ht="13.5">
      <c r="B47" s="23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4"/>
    </row>
    <row r="48" spans="2:18" ht="13.5">
      <c r="B48" s="23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4"/>
    </row>
    <row r="49" spans="2:18" ht="13.5">
      <c r="B49" s="23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4"/>
    </row>
    <row r="50" spans="2:18" s="1" customFormat="1" ht="13.5">
      <c r="B50" s="36"/>
      <c r="C50" s="37"/>
      <c r="D50" s="51" t="s">
        <v>53</v>
      </c>
      <c r="E50" s="52"/>
      <c r="F50" s="52"/>
      <c r="G50" s="52"/>
      <c r="H50" s="53"/>
      <c r="I50" s="37"/>
      <c r="J50" s="51" t="s">
        <v>54</v>
      </c>
      <c r="K50" s="52"/>
      <c r="L50" s="52"/>
      <c r="M50" s="52"/>
      <c r="N50" s="52"/>
      <c r="O50" s="52"/>
      <c r="P50" s="53"/>
      <c r="Q50" s="37"/>
      <c r="R50" s="38"/>
    </row>
    <row r="51" spans="2:18" ht="13.5">
      <c r="B51" s="23"/>
      <c r="C51" s="27"/>
      <c r="D51" s="54"/>
      <c r="E51" s="27"/>
      <c r="F51" s="27"/>
      <c r="G51" s="27"/>
      <c r="H51" s="55"/>
      <c r="I51" s="27"/>
      <c r="J51" s="54"/>
      <c r="K51" s="27"/>
      <c r="L51" s="27"/>
      <c r="M51" s="27"/>
      <c r="N51" s="27"/>
      <c r="O51" s="27"/>
      <c r="P51" s="55"/>
      <c r="Q51" s="27"/>
      <c r="R51" s="24"/>
    </row>
    <row r="52" spans="2:18" ht="13.5">
      <c r="B52" s="23"/>
      <c r="C52" s="27"/>
      <c r="D52" s="54"/>
      <c r="E52" s="27"/>
      <c r="F52" s="27"/>
      <c r="G52" s="27"/>
      <c r="H52" s="55"/>
      <c r="I52" s="27"/>
      <c r="J52" s="54"/>
      <c r="K52" s="27"/>
      <c r="L52" s="27"/>
      <c r="M52" s="27"/>
      <c r="N52" s="27"/>
      <c r="O52" s="27"/>
      <c r="P52" s="55"/>
      <c r="Q52" s="27"/>
      <c r="R52" s="24"/>
    </row>
    <row r="53" spans="2:18" ht="13.5">
      <c r="B53" s="23"/>
      <c r="C53" s="27"/>
      <c r="D53" s="54"/>
      <c r="E53" s="27"/>
      <c r="F53" s="27"/>
      <c r="G53" s="27"/>
      <c r="H53" s="55"/>
      <c r="I53" s="27"/>
      <c r="J53" s="54"/>
      <c r="K53" s="27"/>
      <c r="L53" s="27"/>
      <c r="M53" s="27"/>
      <c r="N53" s="27"/>
      <c r="O53" s="27"/>
      <c r="P53" s="55"/>
      <c r="Q53" s="27"/>
      <c r="R53" s="24"/>
    </row>
    <row r="54" spans="2:18" ht="13.5">
      <c r="B54" s="23"/>
      <c r="C54" s="27"/>
      <c r="D54" s="54"/>
      <c r="E54" s="27"/>
      <c r="F54" s="27"/>
      <c r="G54" s="27"/>
      <c r="H54" s="55"/>
      <c r="I54" s="27"/>
      <c r="J54" s="54"/>
      <c r="K54" s="27"/>
      <c r="L54" s="27"/>
      <c r="M54" s="27"/>
      <c r="N54" s="27"/>
      <c r="O54" s="27"/>
      <c r="P54" s="55"/>
      <c r="Q54" s="27"/>
      <c r="R54" s="24"/>
    </row>
    <row r="55" spans="2:18" ht="13.5">
      <c r="B55" s="23"/>
      <c r="C55" s="27"/>
      <c r="D55" s="54"/>
      <c r="E55" s="27"/>
      <c r="F55" s="27"/>
      <c r="G55" s="27"/>
      <c r="H55" s="55"/>
      <c r="I55" s="27"/>
      <c r="J55" s="54"/>
      <c r="K55" s="27"/>
      <c r="L55" s="27"/>
      <c r="M55" s="27"/>
      <c r="N55" s="27"/>
      <c r="O55" s="27"/>
      <c r="P55" s="55"/>
      <c r="Q55" s="27"/>
      <c r="R55" s="24"/>
    </row>
    <row r="56" spans="2:18" ht="13.5">
      <c r="B56" s="23"/>
      <c r="C56" s="27"/>
      <c r="D56" s="54"/>
      <c r="E56" s="27"/>
      <c r="F56" s="27"/>
      <c r="G56" s="27"/>
      <c r="H56" s="55"/>
      <c r="I56" s="27"/>
      <c r="J56" s="54"/>
      <c r="K56" s="27"/>
      <c r="L56" s="27"/>
      <c r="M56" s="27"/>
      <c r="N56" s="27"/>
      <c r="O56" s="27"/>
      <c r="P56" s="55"/>
      <c r="Q56" s="27"/>
      <c r="R56" s="24"/>
    </row>
    <row r="57" spans="2:18" ht="13.5">
      <c r="B57" s="23"/>
      <c r="C57" s="27"/>
      <c r="D57" s="54"/>
      <c r="E57" s="27"/>
      <c r="F57" s="27"/>
      <c r="G57" s="27"/>
      <c r="H57" s="55"/>
      <c r="I57" s="27"/>
      <c r="J57" s="54"/>
      <c r="K57" s="27"/>
      <c r="L57" s="27"/>
      <c r="M57" s="27"/>
      <c r="N57" s="27"/>
      <c r="O57" s="27"/>
      <c r="P57" s="55"/>
      <c r="Q57" s="27"/>
      <c r="R57" s="24"/>
    </row>
    <row r="58" spans="2:18" ht="13.5">
      <c r="B58" s="23"/>
      <c r="C58" s="27"/>
      <c r="D58" s="54"/>
      <c r="E58" s="27"/>
      <c r="F58" s="27"/>
      <c r="G58" s="27"/>
      <c r="H58" s="55"/>
      <c r="I58" s="27"/>
      <c r="J58" s="54"/>
      <c r="K58" s="27"/>
      <c r="L58" s="27"/>
      <c r="M58" s="27"/>
      <c r="N58" s="27"/>
      <c r="O58" s="27"/>
      <c r="P58" s="55"/>
      <c r="Q58" s="27"/>
      <c r="R58" s="24"/>
    </row>
    <row r="59" spans="2:18" s="1" customFormat="1" ht="13.5">
      <c r="B59" s="36"/>
      <c r="C59" s="37"/>
      <c r="D59" s="56" t="s">
        <v>55</v>
      </c>
      <c r="E59" s="57"/>
      <c r="F59" s="57"/>
      <c r="G59" s="58" t="s">
        <v>56</v>
      </c>
      <c r="H59" s="59"/>
      <c r="I59" s="37"/>
      <c r="J59" s="56" t="s">
        <v>55</v>
      </c>
      <c r="K59" s="57"/>
      <c r="L59" s="57"/>
      <c r="M59" s="57"/>
      <c r="N59" s="58" t="s">
        <v>56</v>
      </c>
      <c r="O59" s="57"/>
      <c r="P59" s="59"/>
      <c r="Q59" s="37"/>
      <c r="R59" s="38"/>
    </row>
    <row r="60" spans="2:18" ht="13.5">
      <c r="B60" s="23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4"/>
    </row>
    <row r="61" spans="2:18" s="1" customFormat="1" ht="13.5">
      <c r="B61" s="36"/>
      <c r="C61" s="37"/>
      <c r="D61" s="51" t="s">
        <v>57</v>
      </c>
      <c r="E61" s="52"/>
      <c r="F61" s="52"/>
      <c r="G61" s="52"/>
      <c r="H61" s="53"/>
      <c r="I61" s="37"/>
      <c r="J61" s="51" t="s">
        <v>58</v>
      </c>
      <c r="K61" s="52"/>
      <c r="L61" s="52"/>
      <c r="M61" s="52"/>
      <c r="N61" s="52"/>
      <c r="O61" s="52"/>
      <c r="P61" s="53"/>
      <c r="Q61" s="37"/>
      <c r="R61" s="38"/>
    </row>
    <row r="62" spans="2:18" ht="13.5">
      <c r="B62" s="23"/>
      <c r="C62" s="27"/>
      <c r="D62" s="54"/>
      <c r="E62" s="27"/>
      <c r="F62" s="27"/>
      <c r="G62" s="27"/>
      <c r="H62" s="55"/>
      <c r="I62" s="27"/>
      <c r="J62" s="54"/>
      <c r="K62" s="27"/>
      <c r="L62" s="27"/>
      <c r="M62" s="27"/>
      <c r="N62" s="27"/>
      <c r="O62" s="27"/>
      <c r="P62" s="55"/>
      <c r="Q62" s="27"/>
      <c r="R62" s="24"/>
    </row>
    <row r="63" spans="2:18" ht="13.5">
      <c r="B63" s="23"/>
      <c r="C63" s="27"/>
      <c r="D63" s="54"/>
      <c r="E63" s="27"/>
      <c r="F63" s="27"/>
      <c r="G63" s="27"/>
      <c r="H63" s="55"/>
      <c r="I63" s="27"/>
      <c r="J63" s="54"/>
      <c r="K63" s="27"/>
      <c r="L63" s="27"/>
      <c r="M63" s="27"/>
      <c r="N63" s="27"/>
      <c r="O63" s="27"/>
      <c r="P63" s="55"/>
      <c r="Q63" s="27"/>
      <c r="R63" s="24"/>
    </row>
    <row r="64" spans="2:18" ht="13.5">
      <c r="B64" s="23"/>
      <c r="C64" s="27"/>
      <c r="D64" s="54"/>
      <c r="E64" s="27"/>
      <c r="F64" s="27"/>
      <c r="G64" s="27"/>
      <c r="H64" s="55"/>
      <c r="I64" s="27"/>
      <c r="J64" s="54"/>
      <c r="K64" s="27"/>
      <c r="L64" s="27"/>
      <c r="M64" s="27"/>
      <c r="N64" s="27"/>
      <c r="O64" s="27"/>
      <c r="P64" s="55"/>
      <c r="Q64" s="27"/>
      <c r="R64" s="24"/>
    </row>
    <row r="65" spans="2:18" ht="13.5">
      <c r="B65" s="23"/>
      <c r="C65" s="27"/>
      <c r="D65" s="54"/>
      <c r="E65" s="27"/>
      <c r="F65" s="27"/>
      <c r="G65" s="27"/>
      <c r="H65" s="55"/>
      <c r="I65" s="27"/>
      <c r="J65" s="54"/>
      <c r="K65" s="27"/>
      <c r="L65" s="27"/>
      <c r="M65" s="27"/>
      <c r="N65" s="27"/>
      <c r="O65" s="27"/>
      <c r="P65" s="55"/>
      <c r="Q65" s="27"/>
      <c r="R65" s="24"/>
    </row>
    <row r="66" spans="2:18" ht="13.5">
      <c r="B66" s="23"/>
      <c r="C66" s="27"/>
      <c r="D66" s="54"/>
      <c r="E66" s="27"/>
      <c r="F66" s="27"/>
      <c r="G66" s="27"/>
      <c r="H66" s="55"/>
      <c r="I66" s="27"/>
      <c r="J66" s="54"/>
      <c r="K66" s="27"/>
      <c r="L66" s="27"/>
      <c r="M66" s="27"/>
      <c r="N66" s="27"/>
      <c r="O66" s="27"/>
      <c r="P66" s="55"/>
      <c r="Q66" s="27"/>
      <c r="R66" s="24"/>
    </row>
    <row r="67" spans="2:18" ht="13.5">
      <c r="B67" s="23"/>
      <c r="C67" s="27"/>
      <c r="D67" s="54"/>
      <c r="E67" s="27"/>
      <c r="F67" s="27"/>
      <c r="G67" s="27"/>
      <c r="H67" s="55"/>
      <c r="I67" s="27"/>
      <c r="J67" s="54"/>
      <c r="K67" s="27"/>
      <c r="L67" s="27"/>
      <c r="M67" s="27"/>
      <c r="N67" s="27"/>
      <c r="O67" s="27"/>
      <c r="P67" s="55"/>
      <c r="Q67" s="27"/>
      <c r="R67" s="24"/>
    </row>
    <row r="68" spans="2:18" ht="13.5">
      <c r="B68" s="23"/>
      <c r="C68" s="27"/>
      <c r="D68" s="54"/>
      <c r="E68" s="27"/>
      <c r="F68" s="27"/>
      <c r="G68" s="27"/>
      <c r="H68" s="55"/>
      <c r="I68" s="27"/>
      <c r="J68" s="54"/>
      <c r="K68" s="27"/>
      <c r="L68" s="27"/>
      <c r="M68" s="27"/>
      <c r="N68" s="27"/>
      <c r="O68" s="27"/>
      <c r="P68" s="55"/>
      <c r="Q68" s="27"/>
      <c r="R68" s="24"/>
    </row>
    <row r="69" spans="2:18" ht="13.5">
      <c r="B69" s="23"/>
      <c r="C69" s="27"/>
      <c r="D69" s="54"/>
      <c r="E69" s="27"/>
      <c r="F69" s="27"/>
      <c r="G69" s="27"/>
      <c r="H69" s="55"/>
      <c r="I69" s="27"/>
      <c r="J69" s="54"/>
      <c r="K69" s="27"/>
      <c r="L69" s="27"/>
      <c r="M69" s="27"/>
      <c r="N69" s="27"/>
      <c r="O69" s="27"/>
      <c r="P69" s="55"/>
      <c r="Q69" s="27"/>
      <c r="R69" s="24"/>
    </row>
    <row r="70" spans="2:18" s="1" customFormat="1" ht="13.5">
      <c r="B70" s="36"/>
      <c r="C70" s="37"/>
      <c r="D70" s="56" t="s">
        <v>55</v>
      </c>
      <c r="E70" s="57"/>
      <c r="F70" s="57"/>
      <c r="G70" s="58" t="s">
        <v>56</v>
      </c>
      <c r="H70" s="59"/>
      <c r="I70" s="37"/>
      <c r="J70" s="56" t="s">
        <v>55</v>
      </c>
      <c r="K70" s="57"/>
      <c r="L70" s="57"/>
      <c r="M70" s="57"/>
      <c r="N70" s="58" t="s">
        <v>56</v>
      </c>
      <c r="O70" s="57"/>
      <c r="P70" s="59"/>
      <c r="Q70" s="37"/>
      <c r="R70" s="38"/>
    </row>
    <row r="71" spans="2:18" s="1" customFormat="1" ht="14.5" customHeight="1">
      <c r="B71" s="60"/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1"/>
      <c r="P71" s="61"/>
      <c r="Q71" s="61"/>
      <c r="R71" s="62"/>
    </row>
    <row r="75" spans="2:18" s="1" customFormat="1" ht="7" customHeight="1">
      <c r="B75" s="134"/>
      <c r="C75" s="135"/>
      <c r="D75" s="135"/>
      <c r="E75" s="135"/>
      <c r="F75" s="135"/>
      <c r="G75" s="135"/>
      <c r="H75" s="135"/>
      <c r="I75" s="135"/>
      <c r="J75" s="135"/>
      <c r="K75" s="135"/>
      <c r="L75" s="135"/>
      <c r="M75" s="135"/>
      <c r="N75" s="135"/>
      <c r="O75" s="135"/>
      <c r="P75" s="135"/>
      <c r="Q75" s="135"/>
      <c r="R75" s="136"/>
    </row>
    <row r="76" spans="2:21" s="1" customFormat="1" ht="37" customHeight="1">
      <c r="B76" s="36"/>
      <c r="C76" s="223" t="s">
        <v>143</v>
      </c>
      <c r="D76" s="224"/>
      <c r="E76" s="224"/>
      <c r="F76" s="224"/>
      <c r="G76" s="224"/>
      <c r="H76" s="224"/>
      <c r="I76" s="224"/>
      <c r="J76" s="224"/>
      <c r="K76" s="224"/>
      <c r="L76" s="224"/>
      <c r="M76" s="224"/>
      <c r="N76" s="224"/>
      <c r="O76" s="224"/>
      <c r="P76" s="224"/>
      <c r="Q76" s="224"/>
      <c r="R76" s="38"/>
      <c r="T76" s="137"/>
      <c r="U76" s="137"/>
    </row>
    <row r="77" spans="2:21" s="1" customFormat="1" ht="7" customHeight="1">
      <c r="B77" s="36"/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8"/>
      <c r="T77" s="137"/>
      <c r="U77" s="137"/>
    </row>
    <row r="78" spans="2:21" s="1" customFormat="1" ht="30" customHeight="1">
      <c r="B78" s="36"/>
      <c r="C78" s="31" t="s">
        <v>19</v>
      </c>
      <c r="D78" s="37"/>
      <c r="E78" s="37"/>
      <c r="F78" s="271" t="str">
        <f>F6</f>
        <v>Výměna technologie měnírny Letná - DPS</v>
      </c>
      <c r="G78" s="272"/>
      <c r="H78" s="272"/>
      <c r="I78" s="272"/>
      <c r="J78" s="272"/>
      <c r="K78" s="272"/>
      <c r="L78" s="272"/>
      <c r="M78" s="272"/>
      <c r="N78" s="272"/>
      <c r="O78" s="272"/>
      <c r="P78" s="272"/>
      <c r="Q78" s="37"/>
      <c r="R78" s="38"/>
      <c r="T78" s="137"/>
      <c r="U78" s="137"/>
    </row>
    <row r="79" spans="2:21" s="1" customFormat="1" ht="37" customHeight="1">
      <c r="B79" s="36"/>
      <c r="C79" s="70" t="s">
        <v>140</v>
      </c>
      <c r="D79" s="37"/>
      <c r="E79" s="37"/>
      <c r="F79" s="225" t="str">
        <f>F7</f>
        <v>SO2 - Stavební elektroinstalace a vytápění</v>
      </c>
      <c r="G79" s="270"/>
      <c r="H79" s="270"/>
      <c r="I79" s="270"/>
      <c r="J79" s="270"/>
      <c r="K79" s="270"/>
      <c r="L79" s="270"/>
      <c r="M79" s="270"/>
      <c r="N79" s="270"/>
      <c r="O79" s="270"/>
      <c r="P79" s="270"/>
      <c r="Q79" s="37"/>
      <c r="R79" s="38"/>
      <c r="T79" s="137"/>
      <c r="U79" s="137"/>
    </row>
    <row r="80" spans="2:21" s="1" customFormat="1" ht="7" customHeight="1">
      <c r="B80" s="36"/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8"/>
      <c r="T80" s="137"/>
      <c r="U80" s="137"/>
    </row>
    <row r="81" spans="2:21" s="1" customFormat="1" ht="18" customHeight="1">
      <c r="B81" s="36"/>
      <c r="C81" s="31" t="s">
        <v>24</v>
      </c>
      <c r="D81" s="37"/>
      <c r="E81" s="37"/>
      <c r="F81" s="29" t="str">
        <f>F9</f>
        <v>Plzeň</v>
      </c>
      <c r="G81" s="37"/>
      <c r="H81" s="37"/>
      <c r="I81" s="37"/>
      <c r="J81" s="37"/>
      <c r="K81" s="31" t="s">
        <v>26</v>
      </c>
      <c r="L81" s="37"/>
      <c r="M81" s="266" t="str">
        <f>IF(O9="","",O9)</f>
        <v>18. 7. 2017</v>
      </c>
      <c r="N81" s="266"/>
      <c r="O81" s="266"/>
      <c r="P81" s="266"/>
      <c r="Q81" s="37"/>
      <c r="R81" s="38"/>
      <c r="T81" s="137"/>
      <c r="U81" s="137"/>
    </row>
    <row r="82" spans="2:21" s="1" customFormat="1" ht="7" customHeight="1">
      <c r="B82" s="36"/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8"/>
      <c r="T82" s="137"/>
      <c r="U82" s="137"/>
    </row>
    <row r="83" spans="2:21" s="1" customFormat="1" ht="13.5">
      <c r="B83" s="36"/>
      <c r="C83" s="31" t="s">
        <v>28</v>
      </c>
      <c r="D83" s="37"/>
      <c r="E83" s="37"/>
      <c r="F83" s="29" t="str">
        <f>E12</f>
        <v>Plzeňské městské dopravní podniky, a.s.</v>
      </c>
      <c r="G83" s="37"/>
      <c r="H83" s="37"/>
      <c r="I83" s="37"/>
      <c r="J83" s="37"/>
      <c r="K83" s="31" t="s">
        <v>34</v>
      </c>
      <c r="L83" s="37"/>
      <c r="M83" s="238" t="str">
        <f>E18</f>
        <v xml:space="preserve"> </v>
      </c>
      <c r="N83" s="238"/>
      <c r="O83" s="238"/>
      <c r="P83" s="238"/>
      <c r="Q83" s="238"/>
      <c r="R83" s="38"/>
      <c r="T83" s="137"/>
      <c r="U83" s="137"/>
    </row>
    <row r="84" spans="2:21" s="1" customFormat="1" ht="14.5" customHeight="1">
      <c r="B84" s="36"/>
      <c r="C84" s="31" t="s">
        <v>32</v>
      </c>
      <c r="D84" s="37"/>
      <c r="E84" s="37"/>
      <c r="F84" s="29" t="str">
        <f>IF(E15="","",E15)</f>
        <v>Vyplň údaj</v>
      </c>
      <c r="G84" s="37"/>
      <c r="H84" s="37"/>
      <c r="I84" s="37"/>
      <c r="J84" s="37"/>
      <c r="K84" s="31" t="s">
        <v>37</v>
      </c>
      <c r="L84" s="37"/>
      <c r="M84" s="238" t="str">
        <f>E21</f>
        <v>RPE, s.r.o.</v>
      </c>
      <c r="N84" s="238"/>
      <c r="O84" s="238"/>
      <c r="P84" s="238"/>
      <c r="Q84" s="238"/>
      <c r="R84" s="38"/>
      <c r="T84" s="137"/>
      <c r="U84" s="137"/>
    </row>
    <row r="85" spans="2:21" s="1" customFormat="1" ht="10.4" customHeight="1">
      <c r="B85" s="36"/>
      <c r="C85" s="37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8"/>
      <c r="T85" s="137"/>
      <c r="U85" s="137"/>
    </row>
    <row r="86" spans="2:21" s="1" customFormat="1" ht="29.25" customHeight="1">
      <c r="B86" s="36"/>
      <c r="C86" s="276" t="s">
        <v>144</v>
      </c>
      <c r="D86" s="277"/>
      <c r="E86" s="277"/>
      <c r="F86" s="277"/>
      <c r="G86" s="277"/>
      <c r="H86" s="126"/>
      <c r="I86" s="126"/>
      <c r="J86" s="126"/>
      <c r="K86" s="126"/>
      <c r="L86" s="126"/>
      <c r="M86" s="126"/>
      <c r="N86" s="276" t="s">
        <v>145</v>
      </c>
      <c r="O86" s="277"/>
      <c r="P86" s="277"/>
      <c r="Q86" s="277"/>
      <c r="R86" s="38"/>
      <c r="T86" s="137"/>
      <c r="U86" s="137"/>
    </row>
    <row r="87" spans="2:21" s="1" customFormat="1" ht="10.4" customHeight="1">
      <c r="B87" s="36"/>
      <c r="C87" s="37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8"/>
      <c r="T87" s="137"/>
      <c r="U87" s="137"/>
    </row>
    <row r="88" spans="2:47" s="1" customFormat="1" ht="29.25" customHeight="1">
      <c r="B88" s="36"/>
      <c r="C88" s="138" t="s">
        <v>146</v>
      </c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197">
        <f>N130</f>
        <v>0</v>
      </c>
      <c r="O88" s="273"/>
      <c r="P88" s="273"/>
      <c r="Q88" s="273"/>
      <c r="R88" s="38"/>
      <c r="T88" s="137"/>
      <c r="U88" s="137"/>
      <c r="AU88" s="19" t="s">
        <v>147</v>
      </c>
    </row>
    <row r="89" spans="2:21" s="7" customFormat="1" ht="25" customHeight="1">
      <c r="B89" s="139"/>
      <c r="C89" s="140"/>
      <c r="D89" s="141" t="s">
        <v>310</v>
      </c>
      <c r="E89" s="140"/>
      <c r="F89" s="140"/>
      <c r="G89" s="140"/>
      <c r="H89" s="140"/>
      <c r="I89" s="140"/>
      <c r="J89" s="140"/>
      <c r="K89" s="140"/>
      <c r="L89" s="140"/>
      <c r="M89" s="140"/>
      <c r="N89" s="257">
        <f>N131</f>
        <v>0</v>
      </c>
      <c r="O89" s="275"/>
      <c r="P89" s="275"/>
      <c r="Q89" s="275"/>
      <c r="R89" s="142"/>
      <c r="T89" s="143"/>
      <c r="U89" s="143"/>
    </row>
    <row r="90" spans="2:21" s="8" customFormat="1" ht="19.9" customHeight="1">
      <c r="B90" s="144"/>
      <c r="C90" s="104"/>
      <c r="D90" s="115" t="s">
        <v>311</v>
      </c>
      <c r="E90" s="104"/>
      <c r="F90" s="104"/>
      <c r="G90" s="104"/>
      <c r="H90" s="104"/>
      <c r="I90" s="104"/>
      <c r="J90" s="104"/>
      <c r="K90" s="104"/>
      <c r="L90" s="104"/>
      <c r="M90" s="104"/>
      <c r="N90" s="202">
        <f>N132</f>
        <v>0</v>
      </c>
      <c r="O90" s="205"/>
      <c r="P90" s="205"/>
      <c r="Q90" s="205"/>
      <c r="R90" s="145"/>
      <c r="T90" s="146"/>
      <c r="U90" s="146"/>
    </row>
    <row r="91" spans="2:21" s="7" customFormat="1" ht="25" customHeight="1">
      <c r="B91" s="139"/>
      <c r="C91" s="140"/>
      <c r="D91" s="141" t="s">
        <v>994</v>
      </c>
      <c r="E91" s="140"/>
      <c r="F91" s="140"/>
      <c r="G91" s="140"/>
      <c r="H91" s="140"/>
      <c r="I91" s="140"/>
      <c r="J91" s="140"/>
      <c r="K91" s="140"/>
      <c r="L91" s="140"/>
      <c r="M91" s="140"/>
      <c r="N91" s="257">
        <f>N136</f>
        <v>0</v>
      </c>
      <c r="O91" s="275"/>
      <c r="P91" s="275"/>
      <c r="Q91" s="275"/>
      <c r="R91" s="142"/>
      <c r="T91" s="143"/>
      <c r="U91" s="143"/>
    </row>
    <row r="92" spans="2:21" s="8" customFormat="1" ht="19.9" customHeight="1">
      <c r="B92" s="144"/>
      <c r="C92" s="104"/>
      <c r="D92" s="115" t="s">
        <v>313</v>
      </c>
      <c r="E92" s="104"/>
      <c r="F92" s="104"/>
      <c r="G92" s="104"/>
      <c r="H92" s="104"/>
      <c r="I92" s="104"/>
      <c r="J92" s="104"/>
      <c r="K92" s="104"/>
      <c r="L92" s="104"/>
      <c r="M92" s="104"/>
      <c r="N92" s="202">
        <f>N137</f>
        <v>0</v>
      </c>
      <c r="O92" s="205"/>
      <c r="P92" s="205"/>
      <c r="Q92" s="205"/>
      <c r="R92" s="145"/>
      <c r="T92" s="146"/>
      <c r="U92" s="146"/>
    </row>
    <row r="93" spans="2:21" s="7" customFormat="1" ht="25" customHeight="1">
      <c r="B93" s="139"/>
      <c r="C93" s="140"/>
      <c r="D93" s="141" t="s">
        <v>148</v>
      </c>
      <c r="E93" s="140"/>
      <c r="F93" s="140"/>
      <c r="G93" s="140"/>
      <c r="H93" s="140"/>
      <c r="I93" s="140"/>
      <c r="J93" s="140"/>
      <c r="K93" s="140"/>
      <c r="L93" s="140"/>
      <c r="M93" s="140"/>
      <c r="N93" s="257">
        <f>N142</f>
        <v>0</v>
      </c>
      <c r="O93" s="275"/>
      <c r="P93" s="275"/>
      <c r="Q93" s="275"/>
      <c r="R93" s="142"/>
      <c r="T93" s="143"/>
      <c r="U93" s="143"/>
    </row>
    <row r="94" spans="2:21" s="8" customFormat="1" ht="19.9" customHeight="1">
      <c r="B94" s="144"/>
      <c r="C94" s="104"/>
      <c r="D94" s="115" t="s">
        <v>149</v>
      </c>
      <c r="E94" s="104"/>
      <c r="F94" s="104"/>
      <c r="G94" s="104"/>
      <c r="H94" s="104"/>
      <c r="I94" s="104"/>
      <c r="J94" s="104"/>
      <c r="K94" s="104"/>
      <c r="L94" s="104"/>
      <c r="M94" s="104"/>
      <c r="N94" s="202">
        <f>N143</f>
        <v>0</v>
      </c>
      <c r="O94" s="205"/>
      <c r="P94" s="205"/>
      <c r="Q94" s="205"/>
      <c r="R94" s="145"/>
      <c r="T94" s="146"/>
      <c r="U94" s="146"/>
    </row>
    <row r="95" spans="2:21" s="8" customFormat="1" ht="19.9" customHeight="1">
      <c r="B95" s="144"/>
      <c r="C95" s="104"/>
      <c r="D95" s="115" t="s">
        <v>315</v>
      </c>
      <c r="E95" s="104"/>
      <c r="F95" s="104"/>
      <c r="G95" s="104"/>
      <c r="H95" s="104"/>
      <c r="I95" s="104"/>
      <c r="J95" s="104"/>
      <c r="K95" s="104"/>
      <c r="L95" s="104"/>
      <c r="M95" s="104"/>
      <c r="N95" s="202">
        <f>N191</f>
        <v>0</v>
      </c>
      <c r="O95" s="205"/>
      <c r="P95" s="205"/>
      <c r="Q95" s="205"/>
      <c r="R95" s="145"/>
      <c r="T95" s="146"/>
      <c r="U95" s="146"/>
    </row>
    <row r="96" spans="2:21" s="7" customFormat="1" ht="25" customHeight="1">
      <c r="B96" s="139"/>
      <c r="C96" s="140"/>
      <c r="D96" s="141" t="s">
        <v>317</v>
      </c>
      <c r="E96" s="140"/>
      <c r="F96" s="140"/>
      <c r="G96" s="140"/>
      <c r="H96" s="140"/>
      <c r="I96" s="140"/>
      <c r="J96" s="140"/>
      <c r="K96" s="140"/>
      <c r="L96" s="140"/>
      <c r="M96" s="140"/>
      <c r="N96" s="257">
        <f>N194</f>
        <v>0</v>
      </c>
      <c r="O96" s="275"/>
      <c r="P96" s="275"/>
      <c r="Q96" s="275"/>
      <c r="R96" s="142"/>
      <c r="T96" s="143"/>
      <c r="U96" s="143"/>
    </row>
    <row r="97" spans="2:21" s="7" customFormat="1" ht="25" customHeight="1">
      <c r="B97" s="139"/>
      <c r="C97" s="140"/>
      <c r="D97" s="141" t="s">
        <v>151</v>
      </c>
      <c r="E97" s="140"/>
      <c r="F97" s="140"/>
      <c r="G97" s="140"/>
      <c r="H97" s="140"/>
      <c r="I97" s="140"/>
      <c r="J97" s="140"/>
      <c r="K97" s="140"/>
      <c r="L97" s="140"/>
      <c r="M97" s="140"/>
      <c r="N97" s="257">
        <f>N196</f>
        <v>0</v>
      </c>
      <c r="O97" s="275"/>
      <c r="P97" s="275"/>
      <c r="Q97" s="275"/>
      <c r="R97" s="142"/>
      <c r="T97" s="143"/>
      <c r="U97" s="143"/>
    </row>
    <row r="98" spans="2:21" s="8" customFormat="1" ht="19.9" customHeight="1">
      <c r="B98" s="144"/>
      <c r="C98" s="104"/>
      <c r="D98" s="115" t="s">
        <v>152</v>
      </c>
      <c r="E98" s="104"/>
      <c r="F98" s="104"/>
      <c r="G98" s="104"/>
      <c r="H98" s="104"/>
      <c r="I98" s="104"/>
      <c r="J98" s="104"/>
      <c r="K98" s="104"/>
      <c r="L98" s="104"/>
      <c r="M98" s="104"/>
      <c r="N98" s="202">
        <f>N204</f>
        <v>0</v>
      </c>
      <c r="O98" s="205"/>
      <c r="P98" s="205"/>
      <c r="Q98" s="205"/>
      <c r="R98" s="145"/>
      <c r="T98" s="146"/>
      <c r="U98" s="146"/>
    </row>
    <row r="99" spans="2:21" s="7" customFormat="1" ht="25" customHeight="1">
      <c r="B99" s="139"/>
      <c r="C99" s="140"/>
      <c r="D99" s="141" t="s">
        <v>154</v>
      </c>
      <c r="E99" s="140"/>
      <c r="F99" s="140"/>
      <c r="G99" s="140"/>
      <c r="H99" s="140"/>
      <c r="I99" s="140"/>
      <c r="J99" s="140"/>
      <c r="K99" s="140"/>
      <c r="L99" s="140"/>
      <c r="M99" s="140"/>
      <c r="N99" s="257">
        <f>N207</f>
        <v>0</v>
      </c>
      <c r="O99" s="275"/>
      <c r="P99" s="275"/>
      <c r="Q99" s="275"/>
      <c r="R99" s="142"/>
      <c r="T99" s="143"/>
      <c r="U99" s="143"/>
    </row>
    <row r="100" spans="2:21" s="8" customFormat="1" ht="19.9" customHeight="1">
      <c r="B100" s="144"/>
      <c r="C100" s="104"/>
      <c r="D100" s="115" t="s">
        <v>155</v>
      </c>
      <c r="E100" s="104"/>
      <c r="F100" s="104"/>
      <c r="G100" s="104"/>
      <c r="H100" s="104"/>
      <c r="I100" s="104"/>
      <c r="J100" s="104"/>
      <c r="K100" s="104"/>
      <c r="L100" s="104"/>
      <c r="M100" s="104"/>
      <c r="N100" s="202">
        <f>N208</f>
        <v>0</v>
      </c>
      <c r="O100" s="205"/>
      <c r="P100" s="205"/>
      <c r="Q100" s="205"/>
      <c r="R100" s="145"/>
      <c r="T100" s="146"/>
      <c r="U100" s="146"/>
    </row>
    <row r="101" spans="2:21" s="8" customFormat="1" ht="19.9" customHeight="1">
      <c r="B101" s="144"/>
      <c r="C101" s="104"/>
      <c r="D101" s="115" t="s">
        <v>156</v>
      </c>
      <c r="E101" s="104"/>
      <c r="F101" s="104"/>
      <c r="G101" s="104"/>
      <c r="H101" s="104"/>
      <c r="I101" s="104"/>
      <c r="J101" s="104"/>
      <c r="K101" s="104"/>
      <c r="L101" s="104"/>
      <c r="M101" s="104"/>
      <c r="N101" s="202">
        <f>N210</f>
        <v>0</v>
      </c>
      <c r="O101" s="205"/>
      <c r="P101" s="205"/>
      <c r="Q101" s="205"/>
      <c r="R101" s="145"/>
      <c r="T101" s="146"/>
      <c r="U101" s="146"/>
    </row>
    <row r="102" spans="2:21" s="8" customFormat="1" ht="19.9" customHeight="1">
      <c r="B102" s="144"/>
      <c r="C102" s="104"/>
      <c r="D102" s="115" t="s">
        <v>157</v>
      </c>
      <c r="E102" s="104"/>
      <c r="F102" s="104"/>
      <c r="G102" s="104"/>
      <c r="H102" s="104"/>
      <c r="I102" s="104"/>
      <c r="J102" s="104"/>
      <c r="K102" s="104"/>
      <c r="L102" s="104"/>
      <c r="M102" s="104"/>
      <c r="N102" s="202">
        <f>N213</f>
        <v>0</v>
      </c>
      <c r="O102" s="205"/>
      <c r="P102" s="205"/>
      <c r="Q102" s="205"/>
      <c r="R102" s="145"/>
      <c r="T102" s="146"/>
      <c r="U102" s="146"/>
    </row>
    <row r="103" spans="2:21" s="8" customFormat="1" ht="19.9" customHeight="1">
      <c r="B103" s="144"/>
      <c r="C103" s="104"/>
      <c r="D103" s="115" t="s">
        <v>158</v>
      </c>
      <c r="E103" s="104"/>
      <c r="F103" s="104"/>
      <c r="G103" s="104"/>
      <c r="H103" s="104"/>
      <c r="I103" s="104"/>
      <c r="J103" s="104"/>
      <c r="K103" s="104"/>
      <c r="L103" s="104"/>
      <c r="M103" s="104"/>
      <c r="N103" s="202">
        <f>N215</f>
        <v>0</v>
      </c>
      <c r="O103" s="205"/>
      <c r="P103" s="205"/>
      <c r="Q103" s="205"/>
      <c r="R103" s="145"/>
      <c r="T103" s="146"/>
      <c r="U103" s="146"/>
    </row>
    <row r="104" spans="2:21" s="1" customFormat="1" ht="21.75" customHeight="1">
      <c r="B104" s="36"/>
      <c r="C104" s="37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8"/>
      <c r="T104" s="137"/>
      <c r="U104" s="137"/>
    </row>
    <row r="105" spans="2:21" s="1" customFormat="1" ht="29.25" customHeight="1">
      <c r="B105" s="36"/>
      <c r="C105" s="138" t="s">
        <v>159</v>
      </c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273">
        <f>ROUND(N106+N107+N108+N109+N110+N111,2)</f>
        <v>0</v>
      </c>
      <c r="O105" s="274"/>
      <c r="P105" s="274"/>
      <c r="Q105" s="274"/>
      <c r="R105" s="38"/>
      <c r="T105" s="147"/>
      <c r="U105" s="148" t="s">
        <v>43</v>
      </c>
    </row>
    <row r="106" spans="2:65" s="1" customFormat="1" ht="18" customHeight="1">
      <c r="B106" s="36"/>
      <c r="C106" s="37"/>
      <c r="D106" s="203" t="s">
        <v>160</v>
      </c>
      <c r="E106" s="204"/>
      <c r="F106" s="204"/>
      <c r="G106" s="204"/>
      <c r="H106" s="204"/>
      <c r="I106" s="37"/>
      <c r="J106" s="37"/>
      <c r="K106" s="37"/>
      <c r="L106" s="37"/>
      <c r="M106" s="37"/>
      <c r="N106" s="201">
        <f>ROUND(N88*T106,2)</f>
        <v>0</v>
      </c>
      <c r="O106" s="202"/>
      <c r="P106" s="202"/>
      <c r="Q106" s="202"/>
      <c r="R106" s="38"/>
      <c r="S106" s="149"/>
      <c r="T106" s="150"/>
      <c r="U106" s="151" t="s">
        <v>44</v>
      </c>
      <c r="V106" s="152"/>
      <c r="W106" s="152"/>
      <c r="X106" s="152"/>
      <c r="Y106" s="152"/>
      <c r="Z106" s="152"/>
      <c r="AA106" s="152"/>
      <c r="AB106" s="152"/>
      <c r="AC106" s="152"/>
      <c r="AD106" s="152"/>
      <c r="AE106" s="152"/>
      <c r="AF106" s="152"/>
      <c r="AG106" s="152"/>
      <c r="AH106" s="152"/>
      <c r="AI106" s="152"/>
      <c r="AJ106" s="152"/>
      <c r="AK106" s="152"/>
      <c r="AL106" s="152"/>
      <c r="AM106" s="152"/>
      <c r="AN106" s="152"/>
      <c r="AO106" s="152"/>
      <c r="AP106" s="152"/>
      <c r="AQ106" s="152"/>
      <c r="AR106" s="152"/>
      <c r="AS106" s="152"/>
      <c r="AT106" s="152"/>
      <c r="AU106" s="152"/>
      <c r="AV106" s="152"/>
      <c r="AW106" s="152"/>
      <c r="AX106" s="152"/>
      <c r="AY106" s="153" t="s">
        <v>161</v>
      </c>
      <c r="AZ106" s="152"/>
      <c r="BA106" s="152"/>
      <c r="BB106" s="152"/>
      <c r="BC106" s="152"/>
      <c r="BD106" s="152"/>
      <c r="BE106" s="154">
        <f aca="true" t="shared" si="0" ref="BE106:BE111">IF(U106="základní",N106,0)</f>
        <v>0</v>
      </c>
      <c r="BF106" s="154">
        <f aca="true" t="shared" si="1" ref="BF106:BF111">IF(U106="snížená",N106,0)</f>
        <v>0</v>
      </c>
      <c r="BG106" s="154">
        <f aca="true" t="shared" si="2" ref="BG106:BG111">IF(U106="zákl. přenesená",N106,0)</f>
        <v>0</v>
      </c>
      <c r="BH106" s="154">
        <f aca="true" t="shared" si="3" ref="BH106:BH111">IF(U106="sníž. přenesená",N106,0)</f>
        <v>0</v>
      </c>
      <c r="BI106" s="154">
        <f aca="true" t="shared" si="4" ref="BI106:BI111">IF(U106="nulová",N106,0)</f>
        <v>0</v>
      </c>
      <c r="BJ106" s="153" t="s">
        <v>87</v>
      </c>
      <c r="BK106" s="152"/>
      <c r="BL106" s="152"/>
      <c r="BM106" s="152"/>
    </row>
    <row r="107" spans="2:65" s="1" customFormat="1" ht="18" customHeight="1">
      <c r="B107" s="36"/>
      <c r="C107" s="37"/>
      <c r="D107" s="203" t="s">
        <v>162</v>
      </c>
      <c r="E107" s="204"/>
      <c r="F107" s="204"/>
      <c r="G107" s="204"/>
      <c r="H107" s="204"/>
      <c r="I107" s="37"/>
      <c r="J107" s="37"/>
      <c r="K107" s="37"/>
      <c r="L107" s="37"/>
      <c r="M107" s="37"/>
      <c r="N107" s="201">
        <f>ROUND(N88*T107,2)</f>
        <v>0</v>
      </c>
      <c r="O107" s="202"/>
      <c r="P107" s="202"/>
      <c r="Q107" s="202"/>
      <c r="R107" s="38"/>
      <c r="S107" s="149"/>
      <c r="T107" s="150"/>
      <c r="U107" s="151" t="s">
        <v>44</v>
      </c>
      <c r="V107" s="152"/>
      <c r="W107" s="152"/>
      <c r="X107" s="152"/>
      <c r="Y107" s="152"/>
      <c r="Z107" s="152"/>
      <c r="AA107" s="152"/>
      <c r="AB107" s="152"/>
      <c r="AC107" s="152"/>
      <c r="AD107" s="152"/>
      <c r="AE107" s="152"/>
      <c r="AF107" s="152"/>
      <c r="AG107" s="152"/>
      <c r="AH107" s="152"/>
      <c r="AI107" s="152"/>
      <c r="AJ107" s="152"/>
      <c r="AK107" s="152"/>
      <c r="AL107" s="152"/>
      <c r="AM107" s="152"/>
      <c r="AN107" s="152"/>
      <c r="AO107" s="152"/>
      <c r="AP107" s="152"/>
      <c r="AQ107" s="152"/>
      <c r="AR107" s="152"/>
      <c r="AS107" s="152"/>
      <c r="AT107" s="152"/>
      <c r="AU107" s="152"/>
      <c r="AV107" s="152"/>
      <c r="AW107" s="152"/>
      <c r="AX107" s="152"/>
      <c r="AY107" s="153" t="s">
        <v>161</v>
      </c>
      <c r="AZ107" s="152"/>
      <c r="BA107" s="152"/>
      <c r="BB107" s="152"/>
      <c r="BC107" s="152"/>
      <c r="BD107" s="152"/>
      <c r="BE107" s="154">
        <f t="shared" si="0"/>
        <v>0</v>
      </c>
      <c r="BF107" s="154">
        <f t="shared" si="1"/>
        <v>0</v>
      </c>
      <c r="BG107" s="154">
        <f t="shared" si="2"/>
        <v>0</v>
      </c>
      <c r="BH107" s="154">
        <f t="shared" si="3"/>
        <v>0</v>
      </c>
      <c r="BI107" s="154">
        <f t="shared" si="4"/>
        <v>0</v>
      </c>
      <c r="BJ107" s="153" t="s">
        <v>87</v>
      </c>
      <c r="BK107" s="152"/>
      <c r="BL107" s="152"/>
      <c r="BM107" s="152"/>
    </row>
    <row r="108" spans="2:65" s="1" customFormat="1" ht="18" customHeight="1">
      <c r="B108" s="36"/>
      <c r="C108" s="37"/>
      <c r="D108" s="203" t="s">
        <v>163</v>
      </c>
      <c r="E108" s="204"/>
      <c r="F108" s="204"/>
      <c r="G108" s="204"/>
      <c r="H108" s="204"/>
      <c r="I108" s="37"/>
      <c r="J108" s="37"/>
      <c r="K108" s="37"/>
      <c r="L108" s="37"/>
      <c r="M108" s="37"/>
      <c r="N108" s="201">
        <f>ROUND(N88*T108,2)</f>
        <v>0</v>
      </c>
      <c r="O108" s="202"/>
      <c r="P108" s="202"/>
      <c r="Q108" s="202"/>
      <c r="R108" s="38"/>
      <c r="S108" s="149"/>
      <c r="T108" s="150"/>
      <c r="U108" s="151" t="s">
        <v>44</v>
      </c>
      <c r="V108" s="152"/>
      <c r="W108" s="152"/>
      <c r="X108" s="152"/>
      <c r="Y108" s="152"/>
      <c r="Z108" s="152"/>
      <c r="AA108" s="152"/>
      <c r="AB108" s="152"/>
      <c r="AC108" s="152"/>
      <c r="AD108" s="152"/>
      <c r="AE108" s="152"/>
      <c r="AF108" s="152"/>
      <c r="AG108" s="152"/>
      <c r="AH108" s="152"/>
      <c r="AI108" s="152"/>
      <c r="AJ108" s="152"/>
      <c r="AK108" s="152"/>
      <c r="AL108" s="152"/>
      <c r="AM108" s="152"/>
      <c r="AN108" s="152"/>
      <c r="AO108" s="152"/>
      <c r="AP108" s="152"/>
      <c r="AQ108" s="152"/>
      <c r="AR108" s="152"/>
      <c r="AS108" s="152"/>
      <c r="AT108" s="152"/>
      <c r="AU108" s="152"/>
      <c r="AV108" s="152"/>
      <c r="AW108" s="152"/>
      <c r="AX108" s="152"/>
      <c r="AY108" s="153" t="s">
        <v>161</v>
      </c>
      <c r="AZ108" s="152"/>
      <c r="BA108" s="152"/>
      <c r="BB108" s="152"/>
      <c r="BC108" s="152"/>
      <c r="BD108" s="152"/>
      <c r="BE108" s="154">
        <f t="shared" si="0"/>
        <v>0</v>
      </c>
      <c r="BF108" s="154">
        <f t="shared" si="1"/>
        <v>0</v>
      </c>
      <c r="BG108" s="154">
        <f t="shared" si="2"/>
        <v>0</v>
      </c>
      <c r="BH108" s="154">
        <f t="shared" si="3"/>
        <v>0</v>
      </c>
      <c r="BI108" s="154">
        <f t="shared" si="4"/>
        <v>0</v>
      </c>
      <c r="BJ108" s="153" t="s">
        <v>87</v>
      </c>
      <c r="BK108" s="152"/>
      <c r="BL108" s="152"/>
      <c r="BM108" s="152"/>
    </row>
    <row r="109" spans="2:65" s="1" customFormat="1" ht="18" customHeight="1">
      <c r="B109" s="36"/>
      <c r="C109" s="37"/>
      <c r="D109" s="203" t="s">
        <v>164</v>
      </c>
      <c r="E109" s="204"/>
      <c r="F109" s="204"/>
      <c r="G109" s="204"/>
      <c r="H109" s="204"/>
      <c r="I109" s="37"/>
      <c r="J109" s="37"/>
      <c r="K109" s="37"/>
      <c r="L109" s="37"/>
      <c r="M109" s="37"/>
      <c r="N109" s="201">
        <f>ROUND(N88*T109,2)</f>
        <v>0</v>
      </c>
      <c r="O109" s="202"/>
      <c r="P109" s="202"/>
      <c r="Q109" s="202"/>
      <c r="R109" s="38"/>
      <c r="S109" s="149"/>
      <c r="T109" s="150"/>
      <c r="U109" s="151" t="s">
        <v>44</v>
      </c>
      <c r="V109" s="152"/>
      <c r="W109" s="152"/>
      <c r="X109" s="152"/>
      <c r="Y109" s="152"/>
      <c r="Z109" s="152"/>
      <c r="AA109" s="152"/>
      <c r="AB109" s="152"/>
      <c r="AC109" s="152"/>
      <c r="AD109" s="152"/>
      <c r="AE109" s="152"/>
      <c r="AF109" s="152"/>
      <c r="AG109" s="152"/>
      <c r="AH109" s="152"/>
      <c r="AI109" s="152"/>
      <c r="AJ109" s="152"/>
      <c r="AK109" s="152"/>
      <c r="AL109" s="152"/>
      <c r="AM109" s="152"/>
      <c r="AN109" s="152"/>
      <c r="AO109" s="152"/>
      <c r="AP109" s="152"/>
      <c r="AQ109" s="152"/>
      <c r="AR109" s="152"/>
      <c r="AS109" s="152"/>
      <c r="AT109" s="152"/>
      <c r="AU109" s="152"/>
      <c r="AV109" s="152"/>
      <c r="AW109" s="152"/>
      <c r="AX109" s="152"/>
      <c r="AY109" s="153" t="s">
        <v>161</v>
      </c>
      <c r="AZ109" s="152"/>
      <c r="BA109" s="152"/>
      <c r="BB109" s="152"/>
      <c r="BC109" s="152"/>
      <c r="BD109" s="152"/>
      <c r="BE109" s="154">
        <f t="shared" si="0"/>
        <v>0</v>
      </c>
      <c r="BF109" s="154">
        <f t="shared" si="1"/>
        <v>0</v>
      </c>
      <c r="BG109" s="154">
        <f t="shared" si="2"/>
        <v>0</v>
      </c>
      <c r="BH109" s="154">
        <f t="shared" si="3"/>
        <v>0</v>
      </c>
      <c r="BI109" s="154">
        <f t="shared" si="4"/>
        <v>0</v>
      </c>
      <c r="BJ109" s="153" t="s">
        <v>87</v>
      </c>
      <c r="BK109" s="152"/>
      <c r="BL109" s="152"/>
      <c r="BM109" s="152"/>
    </row>
    <row r="110" spans="2:65" s="1" customFormat="1" ht="18" customHeight="1">
      <c r="B110" s="36"/>
      <c r="C110" s="37"/>
      <c r="D110" s="203" t="s">
        <v>165</v>
      </c>
      <c r="E110" s="204"/>
      <c r="F110" s="204"/>
      <c r="G110" s="204"/>
      <c r="H110" s="204"/>
      <c r="I110" s="37"/>
      <c r="J110" s="37"/>
      <c r="K110" s="37"/>
      <c r="L110" s="37"/>
      <c r="M110" s="37"/>
      <c r="N110" s="201">
        <f>ROUND(N88*T110,2)</f>
        <v>0</v>
      </c>
      <c r="O110" s="202"/>
      <c r="P110" s="202"/>
      <c r="Q110" s="202"/>
      <c r="R110" s="38"/>
      <c r="S110" s="149"/>
      <c r="T110" s="150"/>
      <c r="U110" s="151" t="s">
        <v>44</v>
      </c>
      <c r="V110" s="152"/>
      <c r="W110" s="152"/>
      <c r="X110" s="152"/>
      <c r="Y110" s="152"/>
      <c r="Z110" s="152"/>
      <c r="AA110" s="152"/>
      <c r="AB110" s="152"/>
      <c r="AC110" s="152"/>
      <c r="AD110" s="152"/>
      <c r="AE110" s="152"/>
      <c r="AF110" s="152"/>
      <c r="AG110" s="152"/>
      <c r="AH110" s="152"/>
      <c r="AI110" s="152"/>
      <c r="AJ110" s="152"/>
      <c r="AK110" s="152"/>
      <c r="AL110" s="152"/>
      <c r="AM110" s="152"/>
      <c r="AN110" s="152"/>
      <c r="AO110" s="152"/>
      <c r="AP110" s="152"/>
      <c r="AQ110" s="152"/>
      <c r="AR110" s="152"/>
      <c r="AS110" s="152"/>
      <c r="AT110" s="152"/>
      <c r="AU110" s="152"/>
      <c r="AV110" s="152"/>
      <c r="AW110" s="152"/>
      <c r="AX110" s="152"/>
      <c r="AY110" s="153" t="s">
        <v>161</v>
      </c>
      <c r="AZ110" s="152"/>
      <c r="BA110" s="152"/>
      <c r="BB110" s="152"/>
      <c r="BC110" s="152"/>
      <c r="BD110" s="152"/>
      <c r="BE110" s="154">
        <f t="shared" si="0"/>
        <v>0</v>
      </c>
      <c r="BF110" s="154">
        <f t="shared" si="1"/>
        <v>0</v>
      </c>
      <c r="BG110" s="154">
        <f t="shared" si="2"/>
        <v>0</v>
      </c>
      <c r="BH110" s="154">
        <f t="shared" si="3"/>
        <v>0</v>
      </c>
      <c r="BI110" s="154">
        <f t="shared" si="4"/>
        <v>0</v>
      </c>
      <c r="BJ110" s="153" t="s">
        <v>87</v>
      </c>
      <c r="BK110" s="152"/>
      <c r="BL110" s="152"/>
      <c r="BM110" s="152"/>
    </row>
    <row r="111" spans="2:65" s="1" customFormat="1" ht="18" customHeight="1">
      <c r="B111" s="36"/>
      <c r="C111" s="37"/>
      <c r="D111" s="115" t="s">
        <v>166</v>
      </c>
      <c r="E111" s="37"/>
      <c r="F111" s="37"/>
      <c r="G111" s="37"/>
      <c r="H111" s="37"/>
      <c r="I111" s="37"/>
      <c r="J111" s="37"/>
      <c r="K111" s="37"/>
      <c r="L111" s="37"/>
      <c r="M111" s="37"/>
      <c r="N111" s="201">
        <f>ROUND(N88*T111,2)</f>
        <v>0</v>
      </c>
      <c r="O111" s="202"/>
      <c r="P111" s="202"/>
      <c r="Q111" s="202"/>
      <c r="R111" s="38"/>
      <c r="S111" s="149"/>
      <c r="T111" s="155"/>
      <c r="U111" s="156" t="s">
        <v>44</v>
      </c>
      <c r="V111" s="152"/>
      <c r="W111" s="152"/>
      <c r="X111" s="152"/>
      <c r="Y111" s="152"/>
      <c r="Z111" s="152"/>
      <c r="AA111" s="152"/>
      <c r="AB111" s="152"/>
      <c r="AC111" s="152"/>
      <c r="AD111" s="152"/>
      <c r="AE111" s="152"/>
      <c r="AF111" s="152"/>
      <c r="AG111" s="152"/>
      <c r="AH111" s="152"/>
      <c r="AI111" s="152"/>
      <c r="AJ111" s="152"/>
      <c r="AK111" s="152"/>
      <c r="AL111" s="152"/>
      <c r="AM111" s="152"/>
      <c r="AN111" s="152"/>
      <c r="AO111" s="152"/>
      <c r="AP111" s="152"/>
      <c r="AQ111" s="152"/>
      <c r="AR111" s="152"/>
      <c r="AS111" s="152"/>
      <c r="AT111" s="152"/>
      <c r="AU111" s="152"/>
      <c r="AV111" s="152"/>
      <c r="AW111" s="152"/>
      <c r="AX111" s="152"/>
      <c r="AY111" s="153" t="s">
        <v>167</v>
      </c>
      <c r="AZ111" s="152"/>
      <c r="BA111" s="152"/>
      <c r="BB111" s="152"/>
      <c r="BC111" s="152"/>
      <c r="BD111" s="152"/>
      <c r="BE111" s="154">
        <f t="shared" si="0"/>
        <v>0</v>
      </c>
      <c r="BF111" s="154">
        <f t="shared" si="1"/>
        <v>0</v>
      </c>
      <c r="BG111" s="154">
        <f t="shared" si="2"/>
        <v>0</v>
      </c>
      <c r="BH111" s="154">
        <f t="shared" si="3"/>
        <v>0</v>
      </c>
      <c r="BI111" s="154">
        <f t="shared" si="4"/>
        <v>0</v>
      </c>
      <c r="BJ111" s="153" t="s">
        <v>87</v>
      </c>
      <c r="BK111" s="152"/>
      <c r="BL111" s="152"/>
      <c r="BM111" s="152"/>
    </row>
    <row r="112" spans="2:21" s="1" customFormat="1" ht="13.5">
      <c r="B112" s="36"/>
      <c r="C112" s="37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8"/>
      <c r="T112" s="137"/>
      <c r="U112" s="137"/>
    </row>
    <row r="113" spans="2:21" s="1" customFormat="1" ht="29.25" customHeight="1">
      <c r="B113" s="36"/>
      <c r="C113" s="125" t="s">
        <v>133</v>
      </c>
      <c r="D113" s="126"/>
      <c r="E113" s="126"/>
      <c r="F113" s="126"/>
      <c r="G113" s="126"/>
      <c r="H113" s="126"/>
      <c r="I113" s="126"/>
      <c r="J113" s="126"/>
      <c r="K113" s="126"/>
      <c r="L113" s="198">
        <f>ROUND(SUM(N88+N105),2)</f>
        <v>0</v>
      </c>
      <c r="M113" s="198"/>
      <c r="N113" s="198"/>
      <c r="O113" s="198"/>
      <c r="P113" s="198"/>
      <c r="Q113" s="198"/>
      <c r="R113" s="38"/>
      <c r="T113" s="137"/>
      <c r="U113" s="137"/>
    </row>
    <row r="114" spans="2:21" s="1" customFormat="1" ht="7" customHeight="1">
      <c r="B114" s="60"/>
      <c r="C114" s="61"/>
      <c r="D114" s="61"/>
      <c r="E114" s="61"/>
      <c r="F114" s="61"/>
      <c r="G114" s="61"/>
      <c r="H114" s="61"/>
      <c r="I114" s="61"/>
      <c r="J114" s="61"/>
      <c r="K114" s="61"/>
      <c r="L114" s="61"/>
      <c r="M114" s="61"/>
      <c r="N114" s="61"/>
      <c r="O114" s="61"/>
      <c r="P114" s="61"/>
      <c r="Q114" s="61"/>
      <c r="R114" s="62"/>
      <c r="T114" s="137"/>
      <c r="U114" s="137"/>
    </row>
    <row r="118" spans="2:18" s="1" customFormat="1" ht="7" customHeight="1">
      <c r="B118" s="63"/>
      <c r="C118" s="64"/>
      <c r="D118" s="64"/>
      <c r="E118" s="64"/>
      <c r="F118" s="64"/>
      <c r="G118" s="64"/>
      <c r="H118" s="64"/>
      <c r="I118" s="64"/>
      <c r="J118" s="64"/>
      <c r="K118" s="64"/>
      <c r="L118" s="64"/>
      <c r="M118" s="64"/>
      <c r="N118" s="64"/>
      <c r="O118" s="64"/>
      <c r="P118" s="64"/>
      <c r="Q118" s="64"/>
      <c r="R118" s="65"/>
    </row>
    <row r="119" spans="2:18" s="1" customFormat="1" ht="37" customHeight="1">
      <c r="B119" s="36"/>
      <c r="C119" s="223" t="s">
        <v>168</v>
      </c>
      <c r="D119" s="270"/>
      <c r="E119" s="270"/>
      <c r="F119" s="270"/>
      <c r="G119" s="270"/>
      <c r="H119" s="270"/>
      <c r="I119" s="270"/>
      <c r="J119" s="270"/>
      <c r="K119" s="270"/>
      <c r="L119" s="270"/>
      <c r="M119" s="270"/>
      <c r="N119" s="270"/>
      <c r="O119" s="270"/>
      <c r="P119" s="270"/>
      <c r="Q119" s="270"/>
      <c r="R119" s="38"/>
    </row>
    <row r="120" spans="2:18" s="1" customFormat="1" ht="7" customHeight="1">
      <c r="B120" s="36"/>
      <c r="C120" s="37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8"/>
    </row>
    <row r="121" spans="2:18" s="1" customFormat="1" ht="30" customHeight="1">
      <c r="B121" s="36"/>
      <c r="C121" s="31" t="s">
        <v>19</v>
      </c>
      <c r="D121" s="37"/>
      <c r="E121" s="37"/>
      <c r="F121" s="271" t="str">
        <f>F6</f>
        <v>Výměna technologie měnírny Letná - DPS</v>
      </c>
      <c r="G121" s="272"/>
      <c r="H121" s="272"/>
      <c r="I121" s="272"/>
      <c r="J121" s="272"/>
      <c r="K121" s="272"/>
      <c r="L121" s="272"/>
      <c r="M121" s="272"/>
      <c r="N121" s="272"/>
      <c r="O121" s="272"/>
      <c r="P121" s="272"/>
      <c r="Q121" s="37"/>
      <c r="R121" s="38"/>
    </row>
    <row r="122" spans="2:18" s="1" customFormat="1" ht="37" customHeight="1">
      <c r="B122" s="36"/>
      <c r="C122" s="70" t="s">
        <v>140</v>
      </c>
      <c r="D122" s="37"/>
      <c r="E122" s="37"/>
      <c r="F122" s="225" t="str">
        <f>F7</f>
        <v>SO2 - Stavební elektroinstalace a vytápění</v>
      </c>
      <c r="G122" s="270"/>
      <c r="H122" s="270"/>
      <c r="I122" s="270"/>
      <c r="J122" s="270"/>
      <c r="K122" s="270"/>
      <c r="L122" s="270"/>
      <c r="M122" s="270"/>
      <c r="N122" s="270"/>
      <c r="O122" s="270"/>
      <c r="P122" s="270"/>
      <c r="Q122" s="37"/>
      <c r="R122" s="38"/>
    </row>
    <row r="123" spans="2:18" s="1" customFormat="1" ht="7" customHeight="1">
      <c r="B123" s="36"/>
      <c r="C123" s="37"/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8"/>
    </row>
    <row r="124" spans="2:18" s="1" customFormat="1" ht="18" customHeight="1">
      <c r="B124" s="36"/>
      <c r="C124" s="31" t="s">
        <v>24</v>
      </c>
      <c r="D124" s="37"/>
      <c r="E124" s="37"/>
      <c r="F124" s="29" t="str">
        <f>F9</f>
        <v>Plzeň</v>
      </c>
      <c r="G124" s="37"/>
      <c r="H124" s="37"/>
      <c r="I124" s="37"/>
      <c r="J124" s="37"/>
      <c r="K124" s="31" t="s">
        <v>26</v>
      </c>
      <c r="L124" s="37"/>
      <c r="M124" s="266" t="str">
        <f>IF(O9="","",O9)</f>
        <v>18. 7. 2017</v>
      </c>
      <c r="N124" s="266"/>
      <c r="O124" s="266"/>
      <c r="P124" s="266"/>
      <c r="Q124" s="37"/>
      <c r="R124" s="38"/>
    </row>
    <row r="125" spans="2:18" s="1" customFormat="1" ht="7" customHeight="1">
      <c r="B125" s="36"/>
      <c r="C125" s="37"/>
      <c r="D125" s="37"/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  <c r="R125" s="38"/>
    </row>
    <row r="126" spans="2:18" s="1" customFormat="1" ht="13.5">
      <c r="B126" s="36"/>
      <c r="C126" s="31" t="s">
        <v>28</v>
      </c>
      <c r="D126" s="37"/>
      <c r="E126" s="37"/>
      <c r="F126" s="29" t="str">
        <f>E12</f>
        <v>Plzeňské městské dopravní podniky, a.s.</v>
      </c>
      <c r="G126" s="37"/>
      <c r="H126" s="37"/>
      <c r="I126" s="37"/>
      <c r="J126" s="37"/>
      <c r="K126" s="31" t="s">
        <v>34</v>
      </c>
      <c r="L126" s="37"/>
      <c r="M126" s="238" t="str">
        <f>E18</f>
        <v xml:space="preserve"> </v>
      </c>
      <c r="N126" s="238"/>
      <c r="O126" s="238"/>
      <c r="P126" s="238"/>
      <c r="Q126" s="238"/>
      <c r="R126" s="38"/>
    </row>
    <row r="127" spans="2:18" s="1" customFormat="1" ht="14.5" customHeight="1">
      <c r="B127" s="36"/>
      <c r="C127" s="31" t="s">
        <v>32</v>
      </c>
      <c r="D127" s="37"/>
      <c r="E127" s="37"/>
      <c r="F127" s="29" t="str">
        <f>IF(E15="","",E15)</f>
        <v>Vyplň údaj</v>
      </c>
      <c r="G127" s="37"/>
      <c r="H127" s="37"/>
      <c r="I127" s="37"/>
      <c r="J127" s="37"/>
      <c r="K127" s="31" t="s">
        <v>37</v>
      </c>
      <c r="L127" s="37"/>
      <c r="M127" s="238" t="str">
        <f>E21</f>
        <v>RPE, s.r.o.</v>
      </c>
      <c r="N127" s="238"/>
      <c r="O127" s="238"/>
      <c r="P127" s="238"/>
      <c r="Q127" s="238"/>
      <c r="R127" s="38"/>
    </row>
    <row r="128" spans="2:18" s="1" customFormat="1" ht="10.4" customHeight="1">
      <c r="B128" s="36"/>
      <c r="C128" s="37"/>
      <c r="D128" s="37"/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37"/>
      <c r="P128" s="37"/>
      <c r="Q128" s="37"/>
      <c r="R128" s="38"/>
    </row>
    <row r="129" spans="2:27" s="9" customFormat="1" ht="29.25" customHeight="1">
      <c r="B129" s="157"/>
      <c r="C129" s="158" t="s">
        <v>169</v>
      </c>
      <c r="D129" s="159" t="s">
        <v>170</v>
      </c>
      <c r="E129" s="159" t="s">
        <v>61</v>
      </c>
      <c r="F129" s="267" t="s">
        <v>171</v>
      </c>
      <c r="G129" s="267"/>
      <c r="H129" s="267"/>
      <c r="I129" s="267"/>
      <c r="J129" s="159" t="s">
        <v>172</v>
      </c>
      <c r="K129" s="159" t="s">
        <v>173</v>
      </c>
      <c r="L129" s="268" t="s">
        <v>174</v>
      </c>
      <c r="M129" s="268"/>
      <c r="N129" s="267" t="s">
        <v>145</v>
      </c>
      <c r="O129" s="267"/>
      <c r="P129" s="267"/>
      <c r="Q129" s="269"/>
      <c r="R129" s="160"/>
      <c r="T129" s="81" t="s">
        <v>175</v>
      </c>
      <c r="U129" s="82" t="s">
        <v>43</v>
      </c>
      <c r="V129" s="82" t="s">
        <v>176</v>
      </c>
      <c r="W129" s="82" t="s">
        <v>177</v>
      </c>
      <c r="X129" s="82" t="s">
        <v>178</v>
      </c>
      <c r="Y129" s="82" t="s">
        <v>179</v>
      </c>
      <c r="Z129" s="82" t="s">
        <v>180</v>
      </c>
      <c r="AA129" s="83" t="s">
        <v>181</v>
      </c>
    </row>
    <row r="130" spans="2:63" s="1" customFormat="1" ht="29.25" customHeight="1">
      <c r="B130" s="36"/>
      <c r="C130" s="85" t="s">
        <v>142</v>
      </c>
      <c r="D130" s="37"/>
      <c r="E130" s="37"/>
      <c r="F130" s="37"/>
      <c r="G130" s="37"/>
      <c r="H130" s="37"/>
      <c r="I130" s="37"/>
      <c r="J130" s="37"/>
      <c r="K130" s="37"/>
      <c r="L130" s="37"/>
      <c r="M130" s="37"/>
      <c r="N130" s="254">
        <f>BK130</f>
        <v>0</v>
      </c>
      <c r="O130" s="255"/>
      <c r="P130" s="255"/>
      <c r="Q130" s="255"/>
      <c r="R130" s="38"/>
      <c r="T130" s="84"/>
      <c r="U130" s="52"/>
      <c r="V130" s="52"/>
      <c r="W130" s="161">
        <f>W131+W136+W142+W194+W196+W207+W218</f>
        <v>0</v>
      </c>
      <c r="X130" s="52"/>
      <c r="Y130" s="161">
        <f>Y131+Y136+Y142+Y194+Y196+Y207+Y218</f>
        <v>0.7640350000000001</v>
      </c>
      <c r="Z130" s="52"/>
      <c r="AA130" s="162">
        <f>AA131+AA136+AA142+AA194+AA196+AA207+AA218</f>
        <v>1.13</v>
      </c>
      <c r="AT130" s="19" t="s">
        <v>78</v>
      </c>
      <c r="AU130" s="19" t="s">
        <v>147</v>
      </c>
      <c r="BK130" s="163">
        <f>BK131+BK136+BK142+BK194+BK196+BK207+BK218</f>
        <v>0</v>
      </c>
    </row>
    <row r="131" spans="2:63" s="10" customFormat="1" ht="37.4" customHeight="1">
      <c r="B131" s="164"/>
      <c r="C131" s="165"/>
      <c r="D131" s="166" t="s">
        <v>310</v>
      </c>
      <c r="E131" s="166"/>
      <c r="F131" s="166"/>
      <c r="G131" s="166"/>
      <c r="H131" s="166"/>
      <c r="I131" s="166"/>
      <c r="J131" s="166"/>
      <c r="K131" s="166"/>
      <c r="L131" s="166"/>
      <c r="M131" s="166"/>
      <c r="N131" s="256">
        <f>BK131</f>
        <v>0</v>
      </c>
      <c r="O131" s="257"/>
      <c r="P131" s="257"/>
      <c r="Q131" s="257"/>
      <c r="R131" s="167"/>
      <c r="T131" s="168"/>
      <c r="U131" s="165"/>
      <c r="V131" s="165"/>
      <c r="W131" s="169">
        <f>W132</f>
        <v>0</v>
      </c>
      <c r="X131" s="165"/>
      <c r="Y131" s="169">
        <f>Y132</f>
        <v>0</v>
      </c>
      <c r="Z131" s="165"/>
      <c r="AA131" s="170">
        <f>AA132</f>
        <v>1.13</v>
      </c>
      <c r="AR131" s="171" t="s">
        <v>87</v>
      </c>
      <c r="AT131" s="172" t="s">
        <v>78</v>
      </c>
      <c r="AU131" s="172" t="s">
        <v>79</v>
      </c>
      <c r="AY131" s="171" t="s">
        <v>183</v>
      </c>
      <c r="BK131" s="173">
        <f>BK132</f>
        <v>0</v>
      </c>
    </row>
    <row r="132" spans="2:63" s="10" customFormat="1" ht="19.9" customHeight="1">
      <c r="B132" s="164"/>
      <c r="C132" s="165"/>
      <c r="D132" s="174" t="s">
        <v>311</v>
      </c>
      <c r="E132" s="174"/>
      <c r="F132" s="174"/>
      <c r="G132" s="174"/>
      <c r="H132" s="174"/>
      <c r="I132" s="174"/>
      <c r="J132" s="174"/>
      <c r="K132" s="174"/>
      <c r="L132" s="174"/>
      <c r="M132" s="174"/>
      <c r="N132" s="258">
        <f>BK132</f>
        <v>0</v>
      </c>
      <c r="O132" s="259"/>
      <c r="P132" s="259"/>
      <c r="Q132" s="259"/>
      <c r="R132" s="167"/>
      <c r="T132" s="168"/>
      <c r="U132" s="165"/>
      <c r="V132" s="165"/>
      <c r="W132" s="169">
        <f>SUM(W133:W135)</f>
        <v>0</v>
      </c>
      <c r="X132" s="165"/>
      <c r="Y132" s="169">
        <f>SUM(Y133:Y135)</f>
        <v>0</v>
      </c>
      <c r="Z132" s="165"/>
      <c r="AA132" s="170">
        <f>SUM(AA133:AA135)</f>
        <v>1.13</v>
      </c>
      <c r="AR132" s="171" t="s">
        <v>87</v>
      </c>
      <c r="AT132" s="172" t="s">
        <v>78</v>
      </c>
      <c r="AU132" s="172" t="s">
        <v>87</v>
      </c>
      <c r="AY132" s="171" t="s">
        <v>183</v>
      </c>
      <c r="BK132" s="173">
        <f>SUM(BK133:BK135)</f>
        <v>0</v>
      </c>
    </row>
    <row r="133" spans="2:65" s="1" customFormat="1" ht="31.5" customHeight="1">
      <c r="B133" s="36"/>
      <c r="C133" s="175" t="s">
        <v>87</v>
      </c>
      <c r="D133" s="175" t="s">
        <v>184</v>
      </c>
      <c r="E133" s="176" t="s">
        <v>1619</v>
      </c>
      <c r="F133" s="250" t="s">
        <v>1620</v>
      </c>
      <c r="G133" s="250"/>
      <c r="H133" s="250"/>
      <c r="I133" s="250"/>
      <c r="J133" s="177" t="s">
        <v>213</v>
      </c>
      <c r="K133" s="178">
        <v>240</v>
      </c>
      <c r="L133" s="251">
        <v>0</v>
      </c>
      <c r="M133" s="252"/>
      <c r="N133" s="253">
        <f>ROUND(L133*K133,2)</f>
        <v>0</v>
      </c>
      <c r="O133" s="253"/>
      <c r="P133" s="253"/>
      <c r="Q133" s="253"/>
      <c r="R133" s="38"/>
      <c r="T133" s="179" t="s">
        <v>22</v>
      </c>
      <c r="U133" s="45" t="s">
        <v>44</v>
      </c>
      <c r="V133" s="37"/>
      <c r="W133" s="180">
        <f>V133*K133</f>
        <v>0</v>
      </c>
      <c r="X133" s="180">
        <v>0</v>
      </c>
      <c r="Y133" s="180">
        <f>X133*K133</f>
        <v>0</v>
      </c>
      <c r="Z133" s="180">
        <v>0.002</v>
      </c>
      <c r="AA133" s="181">
        <f>Z133*K133</f>
        <v>0.48</v>
      </c>
      <c r="AR133" s="19" t="s">
        <v>198</v>
      </c>
      <c r="AT133" s="19" t="s">
        <v>184</v>
      </c>
      <c r="AU133" s="19" t="s">
        <v>105</v>
      </c>
      <c r="AY133" s="19" t="s">
        <v>183</v>
      </c>
      <c r="BE133" s="119">
        <f>IF(U133="základní",N133,0)</f>
        <v>0</v>
      </c>
      <c r="BF133" s="119">
        <f>IF(U133="snížená",N133,0)</f>
        <v>0</v>
      </c>
      <c r="BG133" s="119">
        <f>IF(U133="zákl. přenesená",N133,0)</f>
        <v>0</v>
      </c>
      <c r="BH133" s="119">
        <f>IF(U133="sníž. přenesená",N133,0)</f>
        <v>0</v>
      </c>
      <c r="BI133" s="119">
        <f>IF(U133="nulová",N133,0)</f>
        <v>0</v>
      </c>
      <c r="BJ133" s="19" t="s">
        <v>87</v>
      </c>
      <c r="BK133" s="119">
        <f>ROUND(L133*K133,2)</f>
        <v>0</v>
      </c>
      <c r="BL133" s="19" t="s">
        <v>198</v>
      </c>
      <c r="BM133" s="19" t="s">
        <v>1621</v>
      </c>
    </row>
    <row r="134" spans="2:65" s="1" customFormat="1" ht="31.5" customHeight="1">
      <c r="B134" s="36"/>
      <c r="C134" s="175" t="s">
        <v>105</v>
      </c>
      <c r="D134" s="175" t="s">
        <v>184</v>
      </c>
      <c r="E134" s="176" t="s">
        <v>1622</v>
      </c>
      <c r="F134" s="250" t="s">
        <v>1623</v>
      </c>
      <c r="G134" s="250"/>
      <c r="H134" s="250"/>
      <c r="I134" s="250"/>
      <c r="J134" s="177" t="s">
        <v>213</v>
      </c>
      <c r="K134" s="178">
        <v>100</v>
      </c>
      <c r="L134" s="251">
        <v>0</v>
      </c>
      <c r="M134" s="252"/>
      <c r="N134" s="253">
        <f>ROUND(L134*K134,2)</f>
        <v>0</v>
      </c>
      <c r="O134" s="253"/>
      <c r="P134" s="253"/>
      <c r="Q134" s="253"/>
      <c r="R134" s="38"/>
      <c r="T134" s="179" t="s">
        <v>22</v>
      </c>
      <c r="U134" s="45" t="s">
        <v>44</v>
      </c>
      <c r="V134" s="37"/>
      <c r="W134" s="180">
        <f>V134*K134</f>
        <v>0</v>
      </c>
      <c r="X134" s="180">
        <v>0</v>
      </c>
      <c r="Y134" s="180">
        <f>X134*K134</f>
        <v>0</v>
      </c>
      <c r="Z134" s="180">
        <v>0.004</v>
      </c>
      <c r="AA134" s="181">
        <f>Z134*K134</f>
        <v>0.4</v>
      </c>
      <c r="AR134" s="19" t="s">
        <v>198</v>
      </c>
      <c r="AT134" s="19" t="s">
        <v>184</v>
      </c>
      <c r="AU134" s="19" t="s">
        <v>105</v>
      </c>
      <c r="AY134" s="19" t="s">
        <v>183</v>
      </c>
      <c r="BE134" s="119">
        <f>IF(U134="základní",N134,0)</f>
        <v>0</v>
      </c>
      <c r="BF134" s="119">
        <f>IF(U134="snížená",N134,0)</f>
        <v>0</v>
      </c>
      <c r="BG134" s="119">
        <f>IF(U134="zákl. přenesená",N134,0)</f>
        <v>0</v>
      </c>
      <c r="BH134" s="119">
        <f>IF(U134="sníž. přenesená",N134,0)</f>
        <v>0</v>
      </c>
      <c r="BI134" s="119">
        <f>IF(U134="nulová",N134,0)</f>
        <v>0</v>
      </c>
      <c r="BJ134" s="19" t="s">
        <v>87</v>
      </c>
      <c r="BK134" s="119">
        <f>ROUND(L134*K134,2)</f>
        <v>0</v>
      </c>
      <c r="BL134" s="19" t="s">
        <v>198</v>
      </c>
      <c r="BM134" s="19" t="s">
        <v>1624</v>
      </c>
    </row>
    <row r="135" spans="2:65" s="1" customFormat="1" ht="31.5" customHeight="1">
      <c r="B135" s="36"/>
      <c r="C135" s="175" t="s">
        <v>182</v>
      </c>
      <c r="D135" s="175" t="s">
        <v>184</v>
      </c>
      <c r="E135" s="176" t="s">
        <v>1625</v>
      </c>
      <c r="F135" s="250" t="s">
        <v>1626</v>
      </c>
      <c r="G135" s="250"/>
      <c r="H135" s="250"/>
      <c r="I135" s="250"/>
      <c r="J135" s="177" t="s">
        <v>213</v>
      </c>
      <c r="K135" s="178">
        <v>50</v>
      </c>
      <c r="L135" s="251">
        <v>0</v>
      </c>
      <c r="M135" s="252"/>
      <c r="N135" s="253">
        <f>ROUND(L135*K135,2)</f>
        <v>0</v>
      </c>
      <c r="O135" s="253"/>
      <c r="P135" s="253"/>
      <c r="Q135" s="253"/>
      <c r="R135" s="38"/>
      <c r="T135" s="179" t="s">
        <v>22</v>
      </c>
      <c r="U135" s="45" t="s">
        <v>44</v>
      </c>
      <c r="V135" s="37"/>
      <c r="W135" s="180">
        <f>V135*K135</f>
        <v>0</v>
      </c>
      <c r="X135" s="180">
        <v>0</v>
      </c>
      <c r="Y135" s="180">
        <f>X135*K135</f>
        <v>0</v>
      </c>
      <c r="Z135" s="180">
        <v>0.005</v>
      </c>
      <c r="AA135" s="181">
        <f>Z135*K135</f>
        <v>0.25</v>
      </c>
      <c r="AR135" s="19" t="s">
        <v>198</v>
      </c>
      <c r="AT135" s="19" t="s">
        <v>184</v>
      </c>
      <c r="AU135" s="19" t="s">
        <v>105</v>
      </c>
      <c r="AY135" s="19" t="s">
        <v>183</v>
      </c>
      <c r="BE135" s="119">
        <f>IF(U135="základní",N135,0)</f>
        <v>0</v>
      </c>
      <c r="BF135" s="119">
        <f>IF(U135="snížená",N135,0)</f>
        <v>0</v>
      </c>
      <c r="BG135" s="119">
        <f>IF(U135="zákl. přenesená",N135,0)</f>
        <v>0</v>
      </c>
      <c r="BH135" s="119">
        <f>IF(U135="sníž. přenesená",N135,0)</f>
        <v>0</v>
      </c>
      <c r="BI135" s="119">
        <f>IF(U135="nulová",N135,0)</f>
        <v>0</v>
      </c>
      <c r="BJ135" s="19" t="s">
        <v>87</v>
      </c>
      <c r="BK135" s="119">
        <f>ROUND(L135*K135,2)</f>
        <v>0</v>
      </c>
      <c r="BL135" s="19" t="s">
        <v>198</v>
      </c>
      <c r="BM135" s="19" t="s">
        <v>1627</v>
      </c>
    </row>
    <row r="136" spans="2:63" s="10" customFormat="1" ht="37.4" customHeight="1">
      <c r="B136" s="164"/>
      <c r="C136" s="165"/>
      <c r="D136" s="166" t="s">
        <v>994</v>
      </c>
      <c r="E136" s="166"/>
      <c r="F136" s="166"/>
      <c r="G136" s="166"/>
      <c r="H136" s="166"/>
      <c r="I136" s="166"/>
      <c r="J136" s="166"/>
      <c r="K136" s="166"/>
      <c r="L136" s="166"/>
      <c r="M136" s="166"/>
      <c r="N136" s="247">
        <f>BK136</f>
        <v>0</v>
      </c>
      <c r="O136" s="248"/>
      <c r="P136" s="248"/>
      <c r="Q136" s="248"/>
      <c r="R136" s="167"/>
      <c r="T136" s="168"/>
      <c r="U136" s="165"/>
      <c r="V136" s="165"/>
      <c r="W136" s="169">
        <f>W137</f>
        <v>0</v>
      </c>
      <c r="X136" s="165"/>
      <c r="Y136" s="169">
        <f>Y137</f>
        <v>0.00822</v>
      </c>
      <c r="Z136" s="165"/>
      <c r="AA136" s="170">
        <f>AA137</f>
        <v>0</v>
      </c>
      <c r="AR136" s="171" t="s">
        <v>105</v>
      </c>
      <c r="AT136" s="172" t="s">
        <v>78</v>
      </c>
      <c r="AU136" s="172" t="s">
        <v>79</v>
      </c>
      <c r="AY136" s="171" t="s">
        <v>183</v>
      </c>
      <c r="BK136" s="173">
        <f>BK137</f>
        <v>0</v>
      </c>
    </row>
    <row r="137" spans="2:63" s="10" customFormat="1" ht="19.9" customHeight="1">
      <c r="B137" s="164"/>
      <c r="C137" s="165"/>
      <c r="D137" s="174" t="s">
        <v>313</v>
      </c>
      <c r="E137" s="174"/>
      <c r="F137" s="174"/>
      <c r="G137" s="174"/>
      <c r="H137" s="174"/>
      <c r="I137" s="174"/>
      <c r="J137" s="174"/>
      <c r="K137" s="174"/>
      <c r="L137" s="174"/>
      <c r="M137" s="174"/>
      <c r="N137" s="258">
        <f>BK137</f>
        <v>0</v>
      </c>
      <c r="O137" s="259"/>
      <c r="P137" s="259"/>
      <c r="Q137" s="259"/>
      <c r="R137" s="167"/>
      <c r="T137" s="168"/>
      <c r="U137" s="165"/>
      <c r="V137" s="165"/>
      <c r="W137" s="169">
        <f>SUM(W138:W141)</f>
        <v>0</v>
      </c>
      <c r="X137" s="165"/>
      <c r="Y137" s="169">
        <f>SUM(Y138:Y141)</f>
        <v>0.00822</v>
      </c>
      <c r="Z137" s="165"/>
      <c r="AA137" s="170">
        <f>SUM(AA138:AA141)</f>
        <v>0</v>
      </c>
      <c r="AR137" s="171" t="s">
        <v>105</v>
      </c>
      <c r="AT137" s="172" t="s">
        <v>78</v>
      </c>
      <c r="AU137" s="172" t="s">
        <v>87</v>
      </c>
      <c r="AY137" s="171" t="s">
        <v>183</v>
      </c>
      <c r="BK137" s="173">
        <f>SUM(BK138:BK141)</f>
        <v>0</v>
      </c>
    </row>
    <row r="138" spans="2:65" s="1" customFormat="1" ht="22.5" customHeight="1">
      <c r="B138" s="36"/>
      <c r="C138" s="175" t="s">
        <v>198</v>
      </c>
      <c r="D138" s="175" t="s">
        <v>184</v>
      </c>
      <c r="E138" s="176" t="s">
        <v>1628</v>
      </c>
      <c r="F138" s="250" t="s">
        <v>1629</v>
      </c>
      <c r="G138" s="250"/>
      <c r="H138" s="250"/>
      <c r="I138" s="250"/>
      <c r="J138" s="177" t="s">
        <v>213</v>
      </c>
      <c r="K138" s="178">
        <v>48</v>
      </c>
      <c r="L138" s="251">
        <v>0</v>
      </c>
      <c r="M138" s="252"/>
      <c r="N138" s="253">
        <f>ROUND(L138*K138,2)</f>
        <v>0</v>
      </c>
      <c r="O138" s="253"/>
      <c r="P138" s="253"/>
      <c r="Q138" s="253"/>
      <c r="R138" s="38"/>
      <c r="T138" s="179" t="s">
        <v>22</v>
      </c>
      <c r="U138" s="45" t="s">
        <v>44</v>
      </c>
      <c r="V138" s="37"/>
      <c r="W138" s="180">
        <f>V138*K138</f>
        <v>0</v>
      </c>
      <c r="X138" s="180">
        <v>0</v>
      </c>
      <c r="Y138" s="180">
        <f>X138*K138</f>
        <v>0</v>
      </c>
      <c r="Z138" s="180">
        <v>0</v>
      </c>
      <c r="AA138" s="181">
        <f>Z138*K138</f>
        <v>0</v>
      </c>
      <c r="AR138" s="19" t="s">
        <v>248</v>
      </c>
      <c r="AT138" s="19" t="s">
        <v>184</v>
      </c>
      <c r="AU138" s="19" t="s">
        <v>105</v>
      </c>
      <c r="AY138" s="19" t="s">
        <v>183</v>
      </c>
      <c r="BE138" s="119">
        <f>IF(U138="základní",N138,0)</f>
        <v>0</v>
      </c>
      <c r="BF138" s="119">
        <f>IF(U138="snížená",N138,0)</f>
        <v>0</v>
      </c>
      <c r="BG138" s="119">
        <f>IF(U138="zákl. přenesená",N138,0)</f>
        <v>0</v>
      </c>
      <c r="BH138" s="119">
        <f>IF(U138="sníž. přenesená",N138,0)</f>
        <v>0</v>
      </c>
      <c r="BI138" s="119">
        <f>IF(U138="nulová",N138,0)</f>
        <v>0</v>
      </c>
      <c r="BJ138" s="19" t="s">
        <v>87</v>
      </c>
      <c r="BK138" s="119">
        <f>ROUND(L138*K138,2)</f>
        <v>0</v>
      </c>
      <c r="BL138" s="19" t="s">
        <v>248</v>
      </c>
      <c r="BM138" s="19" t="s">
        <v>1630</v>
      </c>
    </row>
    <row r="139" spans="2:65" s="1" customFormat="1" ht="22.5" customHeight="1">
      <c r="B139" s="36"/>
      <c r="C139" s="182" t="s">
        <v>202</v>
      </c>
      <c r="D139" s="182" t="s">
        <v>190</v>
      </c>
      <c r="E139" s="183" t="s">
        <v>1631</v>
      </c>
      <c r="F139" s="262" t="s">
        <v>1632</v>
      </c>
      <c r="G139" s="262"/>
      <c r="H139" s="262"/>
      <c r="I139" s="262"/>
      <c r="J139" s="184" t="s">
        <v>187</v>
      </c>
      <c r="K139" s="185">
        <v>48</v>
      </c>
      <c r="L139" s="263">
        <v>0</v>
      </c>
      <c r="M139" s="264"/>
      <c r="N139" s="265">
        <f>ROUND(L139*K139,2)</f>
        <v>0</v>
      </c>
      <c r="O139" s="253"/>
      <c r="P139" s="253"/>
      <c r="Q139" s="253"/>
      <c r="R139" s="38"/>
      <c r="T139" s="179" t="s">
        <v>22</v>
      </c>
      <c r="U139" s="45" t="s">
        <v>44</v>
      </c>
      <c r="V139" s="37"/>
      <c r="W139" s="180">
        <f>V139*K139</f>
        <v>0</v>
      </c>
      <c r="X139" s="180">
        <v>0.0001</v>
      </c>
      <c r="Y139" s="180">
        <f>X139*K139</f>
        <v>0.0048000000000000004</v>
      </c>
      <c r="Z139" s="180">
        <v>0</v>
      </c>
      <c r="AA139" s="181">
        <f>Z139*K139</f>
        <v>0</v>
      </c>
      <c r="AR139" s="19" t="s">
        <v>408</v>
      </c>
      <c r="AT139" s="19" t="s">
        <v>190</v>
      </c>
      <c r="AU139" s="19" t="s">
        <v>105</v>
      </c>
      <c r="AY139" s="19" t="s">
        <v>183</v>
      </c>
      <c r="BE139" s="119">
        <f>IF(U139="základní",N139,0)</f>
        <v>0</v>
      </c>
      <c r="BF139" s="119">
        <f>IF(U139="snížená",N139,0)</f>
        <v>0</v>
      </c>
      <c r="BG139" s="119">
        <f>IF(U139="zákl. přenesená",N139,0)</f>
        <v>0</v>
      </c>
      <c r="BH139" s="119">
        <f>IF(U139="sníž. přenesená",N139,0)</f>
        <v>0</v>
      </c>
      <c r="BI139" s="119">
        <f>IF(U139="nulová",N139,0)</f>
        <v>0</v>
      </c>
      <c r="BJ139" s="19" t="s">
        <v>87</v>
      </c>
      <c r="BK139" s="119">
        <f>ROUND(L139*K139,2)</f>
        <v>0</v>
      </c>
      <c r="BL139" s="19" t="s">
        <v>248</v>
      </c>
      <c r="BM139" s="19" t="s">
        <v>1633</v>
      </c>
    </row>
    <row r="140" spans="2:65" s="1" customFormat="1" ht="31.5" customHeight="1">
      <c r="B140" s="36"/>
      <c r="C140" s="175" t="s">
        <v>206</v>
      </c>
      <c r="D140" s="175" t="s">
        <v>184</v>
      </c>
      <c r="E140" s="176" t="s">
        <v>1634</v>
      </c>
      <c r="F140" s="250" t="s">
        <v>1635</v>
      </c>
      <c r="G140" s="250"/>
      <c r="H140" s="250"/>
      <c r="I140" s="250"/>
      <c r="J140" s="177" t="s">
        <v>187</v>
      </c>
      <c r="K140" s="178">
        <v>1</v>
      </c>
      <c r="L140" s="251">
        <v>0</v>
      </c>
      <c r="M140" s="252"/>
      <c r="N140" s="253">
        <f>ROUND(L140*K140,2)</f>
        <v>0</v>
      </c>
      <c r="O140" s="253"/>
      <c r="P140" s="253"/>
      <c r="Q140" s="253"/>
      <c r="R140" s="38"/>
      <c r="T140" s="179" t="s">
        <v>22</v>
      </c>
      <c r="U140" s="45" t="s">
        <v>44</v>
      </c>
      <c r="V140" s="37"/>
      <c r="W140" s="180">
        <f>V140*K140</f>
        <v>0</v>
      </c>
      <c r="X140" s="180">
        <v>0</v>
      </c>
      <c r="Y140" s="180">
        <f>X140*K140</f>
        <v>0</v>
      </c>
      <c r="Z140" s="180">
        <v>0</v>
      </c>
      <c r="AA140" s="181">
        <f>Z140*K140</f>
        <v>0</v>
      </c>
      <c r="AR140" s="19" t="s">
        <v>248</v>
      </c>
      <c r="AT140" s="19" t="s">
        <v>184</v>
      </c>
      <c r="AU140" s="19" t="s">
        <v>105</v>
      </c>
      <c r="AY140" s="19" t="s">
        <v>183</v>
      </c>
      <c r="BE140" s="119">
        <f>IF(U140="základní",N140,0)</f>
        <v>0</v>
      </c>
      <c r="BF140" s="119">
        <f>IF(U140="snížená",N140,0)</f>
        <v>0</v>
      </c>
      <c r="BG140" s="119">
        <f>IF(U140="zákl. přenesená",N140,0)</f>
        <v>0</v>
      </c>
      <c r="BH140" s="119">
        <f>IF(U140="sníž. přenesená",N140,0)</f>
        <v>0</v>
      </c>
      <c r="BI140" s="119">
        <f>IF(U140="nulová",N140,0)</f>
        <v>0</v>
      </c>
      <c r="BJ140" s="19" t="s">
        <v>87</v>
      </c>
      <c r="BK140" s="119">
        <f>ROUND(L140*K140,2)</f>
        <v>0</v>
      </c>
      <c r="BL140" s="19" t="s">
        <v>248</v>
      </c>
      <c r="BM140" s="19" t="s">
        <v>1636</v>
      </c>
    </row>
    <row r="141" spans="2:65" s="1" customFormat="1" ht="31.5" customHeight="1">
      <c r="B141" s="36"/>
      <c r="C141" s="182" t="s">
        <v>210</v>
      </c>
      <c r="D141" s="182" t="s">
        <v>190</v>
      </c>
      <c r="E141" s="183" t="s">
        <v>1637</v>
      </c>
      <c r="F141" s="262" t="s">
        <v>1638</v>
      </c>
      <c r="G141" s="262"/>
      <c r="H141" s="262"/>
      <c r="I141" s="262"/>
      <c r="J141" s="184" t="s">
        <v>187</v>
      </c>
      <c r="K141" s="185">
        <v>1</v>
      </c>
      <c r="L141" s="263">
        <v>0</v>
      </c>
      <c r="M141" s="264"/>
      <c r="N141" s="265">
        <f>ROUND(L141*K141,2)</f>
        <v>0</v>
      </c>
      <c r="O141" s="253"/>
      <c r="P141" s="253"/>
      <c r="Q141" s="253"/>
      <c r="R141" s="38"/>
      <c r="T141" s="179" t="s">
        <v>22</v>
      </c>
      <c r="U141" s="45" t="s">
        <v>44</v>
      </c>
      <c r="V141" s="37"/>
      <c r="W141" s="180">
        <f>V141*K141</f>
        <v>0</v>
      </c>
      <c r="X141" s="180">
        <v>0.00342</v>
      </c>
      <c r="Y141" s="180">
        <f>X141*K141</f>
        <v>0.00342</v>
      </c>
      <c r="Z141" s="180">
        <v>0</v>
      </c>
      <c r="AA141" s="181">
        <f>Z141*K141</f>
        <v>0</v>
      </c>
      <c r="AR141" s="19" t="s">
        <v>408</v>
      </c>
      <c r="AT141" s="19" t="s">
        <v>190</v>
      </c>
      <c r="AU141" s="19" t="s">
        <v>105</v>
      </c>
      <c r="AY141" s="19" t="s">
        <v>183</v>
      </c>
      <c r="BE141" s="119">
        <f>IF(U141="základní",N141,0)</f>
        <v>0</v>
      </c>
      <c r="BF141" s="119">
        <f>IF(U141="snížená",N141,0)</f>
        <v>0</v>
      </c>
      <c r="BG141" s="119">
        <f>IF(U141="zákl. přenesená",N141,0)</f>
        <v>0</v>
      </c>
      <c r="BH141" s="119">
        <f>IF(U141="sníž. přenesená",N141,0)</f>
        <v>0</v>
      </c>
      <c r="BI141" s="119">
        <f>IF(U141="nulová",N141,0)</f>
        <v>0</v>
      </c>
      <c r="BJ141" s="19" t="s">
        <v>87</v>
      </c>
      <c r="BK141" s="119">
        <f>ROUND(L141*K141,2)</f>
        <v>0</v>
      </c>
      <c r="BL141" s="19" t="s">
        <v>248</v>
      </c>
      <c r="BM141" s="19" t="s">
        <v>1639</v>
      </c>
    </row>
    <row r="142" spans="2:63" s="10" customFormat="1" ht="37.4" customHeight="1">
      <c r="B142" s="164"/>
      <c r="C142" s="165"/>
      <c r="D142" s="166" t="s">
        <v>148</v>
      </c>
      <c r="E142" s="166"/>
      <c r="F142" s="166"/>
      <c r="G142" s="166"/>
      <c r="H142" s="166"/>
      <c r="I142" s="166"/>
      <c r="J142" s="166"/>
      <c r="K142" s="166"/>
      <c r="L142" s="166"/>
      <c r="M142" s="166"/>
      <c r="N142" s="247">
        <f>BK142</f>
        <v>0</v>
      </c>
      <c r="O142" s="248"/>
      <c r="P142" s="248"/>
      <c r="Q142" s="248"/>
      <c r="R142" s="167"/>
      <c r="T142" s="168"/>
      <c r="U142" s="165"/>
      <c r="V142" s="165"/>
      <c r="W142" s="169">
        <f>W143+W191</f>
        <v>0</v>
      </c>
      <c r="X142" s="165"/>
      <c r="Y142" s="169">
        <f>Y143+Y191</f>
        <v>0.7558150000000001</v>
      </c>
      <c r="Z142" s="165"/>
      <c r="AA142" s="170">
        <f>AA143+AA191</f>
        <v>0</v>
      </c>
      <c r="AR142" s="171" t="s">
        <v>182</v>
      </c>
      <c r="AT142" s="172" t="s">
        <v>78</v>
      </c>
      <c r="AU142" s="172" t="s">
        <v>79</v>
      </c>
      <c r="AY142" s="171" t="s">
        <v>183</v>
      </c>
      <c r="BK142" s="173">
        <f>BK143+BK191</f>
        <v>0</v>
      </c>
    </row>
    <row r="143" spans="2:63" s="10" customFormat="1" ht="19.9" customHeight="1">
      <c r="B143" s="164"/>
      <c r="C143" s="165"/>
      <c r="D143" s="174" t="s">
        <v>149</v>
      </c>
      <c r="E143" s="174"/>
      <c r="F143" s="174"/>
      <c r="G143" s="174"/>
      <c r="H143" s="174"/>
      <c r="I143" s="174"/>
      <c r="J143" s="174"/>
      <c r="K143" s="174"/>
      <c r="L143" s="174"/>
      <c r="M143" s="174"/>
      <c r="N143" s="258">
        <f>BK143</f>
        <v>0</v>
      </c>
      <c r="O143" s="259"/>
      <c r="P143" s="259"/>
      <c r="Q143" s="259"/>
      <c r="R143" s="167"/>
      <c r="T143" s="168"/>
      <c r="U143" s="165"/>
      <c r="V143" s="165"/>
      <c r="W143" s="169">
        <f>SUM(W144:W190)</f>
        <v>0</v>
      </c>
      <c r="X143" s="165"/>
      <c r="Y143" s="169">
        <f>SUM(Y144:Y190)</f>
        <v>0.6433150000000001</v>
      </c>
      <c r="Z143" s="165"/>
      <c r="AA143" s="170">
        <f>SUM(AA144:AA190)</f>
        <v>0</v>
      </c>
      <c r="AR143" s="171" t="s">
        <v>182</v>
      </c>
      <c r="AT143" s="172" t="s">
        <v>78</v>
      </c>
      <c r="AU143" s="172" t="s">
        <v>87</v>
      </c>
      <c r="AY143" s="171" t="s">
        <v>183</v>
      </c>
      <c r="BK143" s="173">
        <f>SUM(BK144:BK190)</f>
        <v>0</v>
      </c>
    </row>
    <row r="144" spans="2:65" s="1" customFormat="1" ht="22.5" customHeight="1">
      <c r="B144" s="36"/>
      <c r="C144" s="175" t="s">
        <v>215</v>
      </c>
      <c r="D144" s="175" t="s">
        <v>184</v>
      </c>
      <c r="E144" s="176" t="s">
        <v>1640</v>
      </c>
      <c r="F144" s="250" t="s">
        <v>1641</v>
      </c>
      <c r="G144" s="250"/>
      <c r="H144" s="250"/>
      <c r="I144" s="250"/>
      <c r="J144" s="177" t="s">
        <v>213</v>
      </c>
      <c r="K144" s="178">
        <v>160</v>
      </c>
      <c r="L144" s="251">
        <v>0</v>
      </c>
      <c r="M144" s="252"/>
      <c r="N144" s="253">
        <f aca="true" t="shared" si="5" ref="N144:N190">ROUND(L144*K144,2)</f>
        <v>0</v>
      </c>
      <c r="O144" s="253"/>
      <c r="P144" s="253"/>
      <c r="Q144" s="253"/>
      <c r="R144" s="38"/>
      <c r="T144" s="179" t="s">
        <v>22</v>
      </c>
      <c r="U144" s="45" t="s">
        <v>44</v>
      </c>
      <c r="V144" s="37"/>
      <c r="W144" s="180">
        <f aca="true" t="shared" si="6" ref="W144:W190">V144*K144</f>
        <v>0</v>
      </c>
      <c r="X144" s="180">
        <v>0</v>
      </c>
      <c r="Y144" s="180">
        <f aca="true" t="shared" si="7" ref="Y144:Y190">X144*K144</f>
        <v>0</v>
      </c>
      <c r="Z144" s="180">
        <v>0</v>
      </c>
      <c r="AA144" s="181">
        <f aca="true" t="shared" si="8" ref="AA144:AA190">Z144*K144</f>
        <v>0</v>
      </c>
      <c r="AR144" s="19" t="s">
        <v>188</v>
      </c>
      <c r="AT144" s="19" t="s">
        <v>184</v>
      </c>
      <c r="AU144" s="19" t="s">
        <v>105</v>
      </c>
      <c r="AY144" s="19" t="s">
        <v>183</v>
      </c>
      <c r="BE144" s="119">
        <f aca="true" t="shared" si="9" ref="BE144:BE190">IF(U144="základní",N144,0)</f>
        <v>0</v>
      </c>
      <c r="BF144" s="119">
        <f aca="true" t="shared" si="10" ref="BF144:BF190">IF(U144="snížená",N144,0)</f>
        <v>0</v>
      </c>
      <c r="BG144" s="119">
        <f aca="true" t="shared" si="11" ref="BG144:BG190">IF(U144="zákl. přenesená",N144,0)</f>
        <v>0</v>
      </c>
      <c r="BH144" s="119">
        <f aca="true" t="shared" si="12" ref="BH144:BH190">IF(U144="sníž. přenesená",N144,0)</f>
        <v>0</v>
      </c>
      <c r="BI144" s="119">
        <f aca="true" t="shared" si="13" ref="BI144:BI190">IF(U144="nulová",N144,0)</f>
        <v>0</v>
      </c>
      <c r="BJ144" s="19" t="s">
        <v>87</v>
      </c>
      <c r="BK144" s="119">
        <f aca="true" t="shared" si="14" ref="BK144:BK190">ROUND(L144*K144,2)</f>
        <v>0</v>
      </c>
      <c r="BL144" s="19" t="s">
        <v>188</v>
      </c>
      <c r="BM144" s="19" t="s">
        <v>1642</v>
      </c>
    </row>
    <row r="145" spans="2:65" s="1" customFormat="1" ht="22.5" customHeight="1">
      <c r="B145" s="36"/>
      <c r="C145" s="182" t="s">
        <v>219</v>
      </c>
      <c r="D145" s="182" t="s">
        <v>190</v>
      </c>
      <c r="E145" s="183" t="s">
        <v>1643</v>
      </c>
      <c r="F145" s="262" t="s">
        <v>1644</v>
      </c>
      <c r="G145" s="262"/>
      <c r="H145" s="262"/>
      <c r="I145" s="262"/>
      <c r="J145" s="184" t="s">
        <v>187</v>
      </c>
      <c r="K145" s="185">
        <v>160</v>
      </c>
      <c r="L145" s="263">
        <v>0</v>
      </c>
      <c r="M145" s="264"/>
      <c r="N145" s="265">
        <f t="shared" si="5"/>
        <v>0</v>
      </c>
      <c r="O145" s="253"/>
      <c r="P145" s="253"/>
      <c r="Q145" s="253"/>
      <c r="R145" s="38"/>
      <c r="T145" s="179" t="s">
        <v>22</v>
      </c>
      <c r="U145" s="45" t="s">
        <v>44</v>
      </c>
      <c r="V145" s="37"/>
      <c r="W145" s="180">
        <f t="shared" si="6"/>
        <v>0</v>
      </c>
      <c r="X145" s="180">
        <v>0.00013</v>
      </c>
      <c r="Y145" s="180">
        <f t="shared" si="7"/>
        <v>0.0208</v>
      </c>
      <c r="Z145" s="180">
        <v>0</v>
      </c>
      <c r="AA145" s="181">
        <f t="shared" si="8"/>
        <v>0</v>
      </c>
      <c r="AR145" s="19" t="s">
        <v>193</v>
      </c>
      <c r="AT145" s="19" t="s">
        <v>190</v>
      </c>
      <c r="AU145" s="19" t="s">
        <v>105</v>
      </c>
      <c r="AY145" s="19" t="s">
        <v>183</v>
      </c>
      <c r="BE145" s="119">
        <f t="shared" si="9"/>
        <v>0</v>
      </c>
      <c r="BF145" s="119">
        <f t="shared" si="10"/>
        <v>0</v>
      </c>
      <c r="BG145" s="119">
        <f t="shared" si="11"/>
        <v>0</v>
      </c>
      <c r="BH145" s="119">
        <f t="shared" si="12"/>
        <v>0</v>
      </c>
      <c r="BI145" s="119">
        <f t="shared" si="13"/>
        <v>0</v>
      </c>
      <c r="BJ145" s="19" t="s">
        <v>87</v>
      </c>
      <c r="BK145" s="119">
        <f t="shared" si="14"/>
        <v>0</v>
      </c>
      <c r="BL145" s="19" t="s">
        <v>193</v>
      </c>
      <c r="BM145" s="19" t="s">
        <v>1645</v>
      </c>
    </row>
    <row r="146" spans="2:65" s="1" customFormat="1" ht="22.5" customHeight="1">
      <c r="B146" s="36"/>
      <c r="C146" s="175" t="s">
        <v>223</v>
      </c>
      <c r="D146" s="175" t="s">
        <v>184</v>
      </c>
      <c r="E146" s="176" t="s">
        <v>1646</v>
      </c>
      <c r="F146" s="250" t="s">
        <v>1647</v>
      </c>
      <c r="G146" s="250"/>
      <c r="H146" s="250"/>
      <c r="I146" s="250"/>
      <c r="J146" s="177" t="s">
        <v>213</v>
      </c>
      <c r="K146" s="178">
        <v>60</v>
      </c>
      <c r="L146" s="251">
        <v>0</v>
      </c>
      <c r="M146" s="252"/>
      <c r="N146" s="253">
        <f t="shared" si="5"/>
        <v>0</v>
      </c>
      <c r="O146" s="253"/>
      <c r="P146" s="253"/>
      <c r="Q146" s="253"/>
      <c r="R146" s="38"/>
      <c r="T146" s="179" t="s">
        <v>22</v>
      </c>
      <c r="U146" s="45" t="s">
        <v>44</v>
      </c>
      <c r="V146" s="37"/>
      <c r="W146" s="180">
        <f t="shared" si="6"/>
        <v>0</v>
      </c>
      <c r="X146" s="180">
        <v>0</v>
      </c>
      <c r="Y146" s="180">
        <f t="shared" si="7"/>
        <v>0</v>
      </c>
      <c r="Z146" s="180">
        <v>0</v>
      </c>
      <c r="AA146" s="181">
        <f t="shared" si="8"/>
        <v>0</v>
      </c>
      <c r="AR146" s="19" t="s">
        <v>188</v>
      </c>
      <c r="AT146" s="19" t="s">
        <v>184</v>
      </c>
      <c r="AU146" s="19" t="s">
        <v>105</v>
      </c>
      <c r="AY146" s="19" t="s">
        <v>183</v>
      </c>
      <c r="BE146" s="119">
        <f t="shared" si="9"/>
        <v>0</v>
      </c>
      <c r="BF146" s="119">
        <f t="shared" si="10"/>
        <v>0</v>
      </c>
      <c r="BG146" s="119">
        <f t="shared" si="11"/>
        <v>0</v>
      </c>
      <c r="BH146" s="119">
        <f t="shared" si="12"/>
        <v>0</v>
      </c>
      <c r="BI146" s="119">
        <f t="shared" si="13"/>
        <v>0</v>
      </c>
      <c r="BJ146" s="19" t="s">
        <v>87</v>
      </c>
      <c r="BK146" s="119">
        <f t="shared" si="14"/>
        <v>0</v>
      </c>
      <c r="BL146" s="19" t="s">
        <v>188</v>
      </c>
      <c r="BM146" s="19" t="s">
        <v>1648</v>
      </c>
    </row>
    <row r="147" spans="2:65" s="1" customFormat="1" ht="22.5" customHeight="1">
      <c r="B147" s="36"/>
      <c r="C147" s="182" t="s">
        <v>227</v>
      </c>
      <c r="D147" s="182" t="s">
        <v>190</v>
      </c>
      <c r="E147" s="183" t="s">
        <v>1649</v>
      </c>
      <c r="F147" s="262" t="s">
        <v>1650</v>
      </c>
      <c r="G147" s="262"/>
      <c r="H147" s="262"/>
      <c r="I147" s="262"/>
      <c r="J147" s="184" t="s">
        <v>187</v>
      </c>
      <c r="K147" s="185">
        <v>60</v>
      </c>
      <c r="L147" s="263">
        <v>0</v>
      </c>
      <c r="M147" s="264"/>
      <c r="N147" s="265">
        <f t="shared" si="5"/>
        <v>0</v>
      </c>
      <c r="O147" s="253"/>
      <c r="P147" s="253"/>
      <c r="Q147" s="253"/>
      <c r="R147" s="38"/>
      <c r="T147" s="179" t="s">
        <v>22</v>
      </c>
      <c r="U147" s="45" t="s">
        <v>44</v>
      </c>
      <c r="V147" s="37"/>
      <c r="W147" s="180">
        <f t="shared" si="6"/>
        <v>0</v>
      </c>
      <c r="X147" s="180">
        <v>0.00039</v>
      </c>
      <c r="Y147" s="180">
        <f t="shared" si="7"/>
        <v>0.0234</v>
      </c>
      <c r="Z147" s="180">
        <v>0</v>
      </c>
      <c r="AA147" s="181">
        <f t="shared" si="8"/>
        <v>0</v>
      </c>
      <c r="AR147" s="19" t="s">
        <v>193</v>
      </c>
      <c r="AT147" s="19" t="s">
        <v>190</v>
      </c>
      <c r="AU147" s="19" t="s">
        <v>105</v>
      </c>
      <c r="AY147" s="19" t="s">
        <v>183</v>
      </c>
      <c r="BE147" s="119">
        <f t="shared" si="9"/>
        <v>0</v>
      </c>
      <c r="BF147" s="119">
        <f t="shared" si="10"/>
        <v>0</v>
      </c>
      <c r="BG147" s="119">
        <f t="shared" si="11"/>
        <v>0</v>
      </c>
      <c r="BH147" s="119">
        <f t="shared" si="12"/>
        <v>0</v>
      </c>
      <c r="BI147" s="119">
        <f t="shared" si="13"/>
        <v>0</v>
      </c>
      <c r="BJ147" s="19" t="s">
        <v>87</v>
      </c>
      <c r="BK147" s="119">
        <f t="shared" si="14"/>
        <v>0</v>
      </c>
      <c r="BL147" s="19" t="s">
        <v>193</v>
      </c>
      <c r="BM147" s="19" t="s">
        <v>1651</v>
      </c>
    </row>
    <row r="148" spans="2:65" s="1" customFormat="1" ht="44.25" customHeight="1">
      <c r="B148" s="36"/>
      <c r="C148" s="175" t="s">
        <v>232</v>
      </c>
      <c r="D148" s="175" t="s">
        <v>184</v>
      </c>
      <c r="E148" s="176" t="s">
        <v>1652</v>
      </c>
      <c r="F148" s="250" t="s">
        <v>1653</v>
      </c>
      <c r="G148" s="250"/>
      <c r="H148" s="250"/>
      <c r="I148" s="250"/>
      <c r="J148" s="177" t="s">
        <v>187</v>
      </c>
      <c r="K148" s="178">
        <v>49</v>
      </c>
      <c r="L148" s="251">
        <v>0</v>
      </c>
      <c r="M148" s="252"/>
      <c r="N148" s="253">
        <f t="shared" si="5"/>
        <v>0</v>
      </c>
      <c r="O148" s="253"/>
      <c r="P148" s="253"/>
      <c r="Q148" s="253"/>
      <c r="R148" s="38"/>
      <c r="T148" s="179" t="s">
        <v>22</v>
      </c>
      <c r="U148" s="45" t="s">
        <v>44</v>
      </c>
      <c r="V148" s="37"/>
      <c r="W148" s="180">
        <f t="shared" si="6"/>
        <v>0</v>
      </c>
      <c r="X148" s="180">
        <v>0</v>
      </c>
      <c r="Y148" s="180">
        <f t="shared" si="7"/>
        <v>0</v>
      </c>
      <c r="Z148" s="180">
        <v>0</v>
      </c>
      <c r="AA148" s="181">
        <f t="shared" si="8"/>
        <v>0</v>
      </c>
      <c r="AR148" s="19" t="s">
        <v>188</v>
      </c>
      <c r="AT148" s="19" t="s">
        <v>184</v>
      </c>
      <c r="AU148" s="19" t="s">
        <v>105</v>
      </c>
      <c r="AY148" s="19" t="s">
        <v>183</v>
      </c>
      <c r="BE148" s="119">
        <f t="shared" si="9"/>
        <v>0</v>
      </c>
      <c r="BF148" s="119">
        <f t="shared" si="10"/>
        <v>0</v>
      </c>
      <c r="BG148" s="119">
        <f t="shared" si="11"/>
        <v>0</v>
      </c>
      <c r="BH148" s="119">
        <f t="shared" si="12"/>
        <v>0</v>
      </c>
      <c r="BI148" s="119">
        <f t="shared" si="13"/>
        <v>0</v>
      </c>
      <c r="BJ148" s="19" t="s">
        <v>87</v>
      </c>
      <c r="BK148" s="119">
        <f t="shared" si="14"/>
        <v>0</v>
      </c>
      <c r="BL148" s="19" t="s">
        <v>188</v>
      </c>
      <c r="BM148" s="19" t="s">
        <v>1654</v>
      </c>
    </row>
    <row r="149" spans="2:65" s="1" customFormat="1" ht="22.5" customHeight="1">
      <c r="B149" s="36"/>
      <c r="C149" s="182" t="s">
        <v>237</v>
      </c>
      <c r="D149" s="182" t="s">
        <v>190</v>
      </c>
      <c r="E149" s="183" t="s">
        <v>1655</v>
      </c>
      <c r="F149" s="262" t="s">
        <v>1656</v>
      </c>
      <c r="G149" s="262"/>
      <c r="H149" s="262"/>
      <c r="I149" s="262"/>
      <c r="J149" s="184" t="s">
        <v>187</v>
      </c>
      <c r="K149" s="185">
        <v>49</v>
      </c>
      <c r="L149" s="263">
        <v>0</v>
      </c>
      <c r="M149" s="264"/>
      <c r="N149" s="265">
        <f t="shared" si="5"/>
        <v>0</v>
      </c>
      <c r="O149" s="253"/>
      <c r="P149" s="253"/>
      <c r="Q149" s="253"/>
      <c r="R149" s="38"/>
      <c r="T149" s="179" t="s">
        <v>22</v>
      </c>
      <c r="U149" s="45" t="s">
        <v>44</v>
      </c>
      <c r="V149" s="37"/>
      <c r="W149" s="180">
        <f t="shared" si="6"/>
        <v>0</v>
      </c>
      <c r="X149" s="180">
        <v>3E-05</v>
      </c>
      <c r="Y149" s="180">
        <f t="shared" si="7"/>
        <v>0.00147</v>
      </c>
      <c r="Z149" s="180">
        <v>0</v>
      </c>
      <c r="AA149" s="181">
        <f t="shared" si="8"/>
        <v>0</v>
      </c>
      <c r="AR149" s="19" t="s">
        <v>193</v>
      </c>
      <c r="AT149" s="19" t="s">
        <v>190</v>
      </c>
      <c r="AU149" s="19" t="s">
        <v>105</v>
      </c>
      <c r="AY149" s="19" t="s">
        <v>183</v>
      </c>
      <c r="BE149" s="119">
        <f t="shared" si="9"/>
        <v>0</v>
      </c>
      <c r="BF149" s="119">
        <f t="shared" si="10"/>
        <v>0</v>
      </c>
      <c r="BG149" s="119">
        <f t="shared" si="11"/>
        <v>0</v>
      </c>
      <c r="BH149" s="119">
        <f t="shared" si="12"/>
        <v>0</v>
      </c>
      <c r="BI149" s="119">
        <f t="shared" si="13"/>
        <v>0</v>
      </c>
      <c r="BJ149" s="19" t="s">
        <v>87</v>
      </c>
      <c r="BK149" s="119">
        <f t="shared" si="14"/>
        <v>0</v>
      </c>
      <c r="BL149" s="19" t="s">
        <v>193</v>
      </c>
      <c r="BM149" s="19" t="s">
        <v>1657</v>
      </c>
    </row>
    <row r="150" spans="2:65" s="1" customFormat="1" ht="31.5" customHeight="1">
      <c r="B150" s="36"/>
      <c r="C150" s="175" t="s">
        <v>241</v>
      </c>
      <c r="D150" s="175" t="s">
        <v>184</v>
      </c>
      <c r="E150" s="176" t="s">
        <v>1658</v>
      </c>
      <c r="F150" s="250" t="s">
        <v>1659</v>
      </c>
      <c r="G150" s="250"/>
      <c r="H150" s="250"/>
      <c r="I150" s="250"/>
      <c r="J150" s="177" t="s">
        <v>187</v>
      </c>
      <c r="K150" s="178">
        <v>82</v>
      </c>
      <c r="L150" s="251">
        <v>0</v>
      </c>
      <c r="M150" s="252"/>
      <c r="N150" s="253">
        <f t="shared" si="5"/>
        <v>0</v>
      </c>
      <c r="O150" s="253"/>
      <c r="P150" s="253"/>
      <c r="Q150" s="253"/>
      <c r="R150" s="38"/>
      <c r="T150" s="179" t="s">
        <v>22</v>
      </c>
      <c r="U150" s="45" t="s">
        <v>44</v>
      </c>
      <c r="V150" s="37"/>
      <c r="W150" s="180">
        <f t="shared" si="6"/>
        <v>0</v>
      </c>
      <c r="X150" s="180">
        <v>0</v>
      </c>
      <c r="Y150" s="180">
        <f t="shared" si="7"/>
        <v>0</v>
      </c>
      <c r="Z150" s="180">
        <v>0</v>
      </c>
      <c r="AA150" s="181">
        <f t="shared" si="8"/>
        <v>0</v>
      </c>
      <c r="AR150" s="19" t="s">
        <v>188</v>
      </c>
      <c r="AT150" s="19" t="s">
        <v>184</v>
      </c>
      <c r="AU150" s="19" t="s">
        <v>105</v>
      </c>
      <c r="AY150" s="19" t="s">
        <v>183</v>
      </c>
      <c r="BE150" s="119">
        <f t="shared" si="9"/>
        <v>0</v>
      </c>
      <c r="BF150" s="119">
        <f t="shared" si="10"/>
        <v>0</v>
      </c>
      <c r="BG150" s="119">
        <f t="shared" si="11"/>
        <v>0</v>
      </c>
      <c r="BH150" s="119">
        <f t="shared" si="12"/>
        <v>0</v>
      </c>
      <c r="BI150" s="119">
        <f t="shared" si="13"/>
        <v>0</v>
      </c>
      <c r="BJ150" s="19" t="s">
        <v>87</v>
      </c>
      <c r="BK150" s="119">
        <f t="shared" si="14"/>
        <v>0</v>
      </c>
      <c r="BL150" s="19" t="s">
        <v>188</v>
      </c>
      <c r="BM150" s="19" t="s">
        <v>1660</v>
      </c>
    </row>
    <row r="151" spans="2:65" s="1" customFormat="1" ht="22.5" customHeight="1">
      <c r="B151" s="36"/>
      <c r="C151" s="182" t="s">
        <v>11</v>
      </c>
      <c r="D151" s="182" t="s">
        <v>190</v>
      </c>
      <c r="E151" s="183" t="s">
        <v>1661</v>
      </c>
      <c r="F151" s="262" t="s">
        <v>1662</v>
      </c>
      <c r="G151" s="262"/>
      <c r="H151" s="262"/>
      <c r="I151" s="262"/>
      <c r="J151" s="184" t="s">
        <v>187</v>
      </c>
      <c r="K151" s="185">
        <v>82</v>
      </c>
      <c r="L151" s="263">
        <v>0</v>
      </c>
      <c r="M151" s="264"/>
      <c r="N151" s="265">
        <f t="shared" si="5"/>
        <v>0</v>
      </c>
      <c r="O151" s="253"/>
      <c r="P151" s="253"/>
      <c r="Q151" s="253"/>
      <c r="R151" s="38"/>
      <c r="T151" s="179" t="s">
        <v>22</v>
      </c>
      <c r="U151" s="45" t="s">
        <v>44</v>
      </c>
      <c r="V151" s="37"/>
      <c r="W151" s="180">
        <f t="shared" si="6"/>
        <v>0</v>
      </c>
      <c r="X151" s="180">
        <v>9E-05</v>
      </c>
      <c r="Y151" s="180">
        <f t="shared" si="7"/>
        <v>0.00738</v>
      </c>
      <c r="Z151" s="180">
        <v>0</v>
      </c>
      <c r="AA151" s="181">
        <f t="shared" si="8"/>
        <v>0</v>
      </c>
      <c r="AR151" s="19" t="s">
        <v>193</v>
      </c>
      <c r="AT151" s="19" t="s">
        <v>190</v>
      </c>
      <c r="AU151" s="19" t="s">
        <v>105</v>
      </c>
      <c r="AY151" s="19" t="s">
        <v>183</v>
      </c>
      <c r="BE151" s="119">
        <f t="shared" si="9"/>
        <v>0</v>
      </c>
      <c r="BF151" s="119">
        <f t="shared" si="10"/>
        <v>0</v>
      </c>
      <c r="BG151" s="119">
        <f t="shared" si="11"/>
        <v>0</v>
      </c>
      <c r="BH151" s="119">
        <f t="shared" si="12"/>
        <v>0</v>
      </c>
      <c r="BI151" s="119">
        <f t="shared" si="13"/>
        <v>0</v>
      </c>
      <c r="BJ151" s="19" t="s">
        <v>87</v>
      </c>
      <c r="BK151" s="119">
        <f t="shared" si="14"/>
        <v>0</v>
      </c>
      <c r="BL151" s="19" t="s">
        <v>193</v>
      </c>
      <c r="BM151" s="19" t="s">
        <v>1663</v>
      </c>
    </row>
    <row r="152" spans="2:65" s="1" customFormat="1" ht="31.5" customHeight="1">
      <c r="B152" s="36"/>
      <c r="C152" s="175" t="s">
        <v>248</v>
      </c>
      <c r="D152" s="175" t="s">
        <v>184</v>
      </c>
      <c r="E152" s="176" t="s">
        <v>1041</v>
      </c>
      <c r="F152" s="250" t="s">
        <v>1042</v>
      </c>
      <c r="G152" s="250"/>
      <c r="H152" s="250"/>
      <c r="I152" s="250"/>
      <c r="J152" s="177" t="s">
        <v>187</v>
      </c>
      <c r="K152" s="178">
        <v>20</v>
      </c>
      <c r="L152" s="251">
        <v>0</v>
      </c>
      <c r="M152" s="252"/>
      <c r="N152" s="253">
        <f t="shared" si="5"/>
        <v>0</v>
      </c>
      <c r="O152" s="253"/>
      <c r="P152" s="253"/>
      <c r="Q152" s="253"/>
      <c r="R152" s="38"/>
      <c r="T152" s="179" t="s">
        <v>22</v>
      </c>
      <c r="U152" s="45" t="s">
        <v>44</v>
      </c>
      <c r="V152" s="37"/>
      <c r="W152" s="180">
        <f t="shared" si="6"/>
        <v>0</v>
      </c>
      <c r="X152" s="180">
        <v>0</v>
      </c>
      <c r="Y152" s="180">
        <f t="shared" si="7"/>
        <v>0</v>
      </c>
      <c r="Z152" s="180">
        <v>0</v>
      </c>
      <c r="AA152" s="181">
        <f t="shared" si="8"/>
        <v>0</v>
      </c>
      <c r="AR152" s="19" t="s">
        <v>188</v>
      </c>
      <c r="AT152" s="19" t="s">
        <v>184</v>
      </c>
      <c r="AU152" s="19" t="s">
        <v>105</v>
      </c>
      <c r="AY152" s="19" t="s">
        <v>183</v>
      </c>
      <c r="BE152" s="119">
        <f t="shared" si="9"/>
        <v>0</v>
      </c>
      <c r="BF152" s="119">
        <f t="shared" si="10"/>
        <v>0</v>
      </c>
      <c r="BG152" s="119">
        <f t="shared" si="11"/>
        <v>0</v>
      </c>
      <c r="BH152" s="119">
        <f t="shared" si="12"/>
        <v>0</v>
      </c>
      <c r="BI152" s="119">
        <f t="shared" si="13"/>
        <v>0</v>
      </c>
      <c r="BJ152" s="19" t="s">
        <v>87</v>
      </c>
      <c r="BK152" s="119">
        <f t="shared" si="14"/>
        <v>0</v>
      </c>
      <c r="BL152" s="19" t="s">
        <v>188</v>
      </c>
      <c r="BM152" s="19" t="s">
        <v>1664</v>
      </c>
    </row>
    <row r="153" spans="2:65" s="1" customFormat="1" ht="44.25" customHeight="1">
      <c r="B153" s="36"/>
      <c r="C153" s="175" t="s">
        <v>252</v>
      </c>
      <c r="D153" s="175" t="s">
        <v>184</v>
      </c>
      <c r="E153" s="176" t="s">
        <v>1665</v>
      </c>
      <c r="F153" s="250" t="s">
        <v>1666</v>
      </c>
      <c r="G153" s="250"/>
      <c r="H153" s="250"/>
      <c r="I153" s="250"/>
      <c r="J153" s="177" t="s">
        <v>187</v>
      </c>
      <c r="K153" s="178">
        <v>2</v>
      </c>
      <c r="L153" s="251">
        <v>0</v>
      </c>
      <c r="M153" s="252"/>
      <c r="N153" s="253">
        <f t="shared" si="5"/>
        <v>0</v>
      </c>
      <c r="O153" s="253"/>
      <c r="P153" s="253"/>
      <c r="Q153" s="253"/>
      <c r="R153" s="38"/>
      <c r="T153" s="179" t="s">
        <v>22</v>
      </c>
      <c r="U153" s="45" t="s">
        <v>44</v>
      </c>
      <c r="V153" s="37"/>
      <c r="W153" s="180">
        <f t="shared" si="6"/>
        <v>0</v>
      </c>
      <c r="X153" s="180">
        <v>0</v>
      </c>
      <c r="Y153" s="180">
        <f t="shared" si="7"/>
        <v>0</v>
      </c>
      <c r="Z153" s="180">
        <v>0</v>
      </c>
      <c r="AA153" s="181">
        <f t="shared" si="8"/>
        <v>0</v>
      </c>
      <c r="AR153" s="19" t="s">
        <v>188</v>
      </c>
      <c r="AT153" s="19" t="s">
        <v>184</v>
      </c>
      <c r="AU153" s="19" t="s">
        <v>105</v>
      </c>
      <c r="AY153" s="19" t="s">
        <v>183</v>
      </c>
      <c r="BE153" s="119">
        <f t="shared" si="9"/>
        <v>0</v>
      </c>
      <c r="BF153" s="119">
        <f t="shared" si="10"/>
        <v>0</v>
      </c>
      <c r="BG153" s="119">
        <f t="shared" si="11"/>
        <v>0</v>
      </c>
      <c r="BH153" s="119">
        <f t="shared" si="12"/>
        <v>0</v>
      </c>
      <c r="BI153" s="119">
        <f t="shared" si="13"/>
        <v>0</v>
      </c>
      <c r="BJ153" s="19" t="s">
        <v>87</v>
      </c>
      <c r="BK153" s="119">
        <f t="shared" si="14"/>
        <v>0</v>
      </c>
      <c r="BL153" s="19" t="s">
        <v>188</v>
      </c>
      <c r="BM153" s="19" t="s">
        <v>1667</v>
      </c>
    </row>
    <row r="154" spans="2:65" s="1" customFormat="1" ht="44.25" customHeight="1">
      <c r="B154" s="36"/>
      <c r="C154" s="175" t="s">
        <v>256</v>
      </c>
      <c r="D154" s="175" t="s">
        <v>184</v>
      </c>
      <c r="E154" s="176" t="s">
        <v>1668</v>
      </c>
      <c r="F154" s="250" t="s">
        <v>1669</v>
      </c>
      <c r="G154" s="250"/>
      <c r="H154" s="250"/>
      <c r="I154" s="250"/>
      <c r="J154" s="177" t="s">
        <v>187</v>
      </c>
      <c r="K154" s="178">
        <v>22</v>
      </c>
      <c r="L154" s="251">
        <v>0</v>
      </c>
      <c r="M154" s="252"/>
      <c r="N154" s="253">
        <f t="shared" si="5"/>
        <v>0</v>
      </c>
      <c r="O154" s="253"/>
      <c r="P154" s="253"/>
      <c r="Q154" s="253"/>
      <c r="R154" s="38"/>
      <c r="T154" s="179" t="s">
        <v>22</v>
      </c>
      <c r="U154" s="45" t="s">
        <v>44</v>
      </c>
      <c r="V154" s="37"/>
      <c r="W154" s="180">
        <f t="shared" si="6"/>
        <v>0</v>
      </c>
      <c r="X154" s="180">
        <v>0</v>
      </c>
      <c r="Y154" s="180">
        <f t="shared" si="7"/>
        <v>0</v>
      </c>
      <c r="Z154" s="180">
        <v>0</v>
      </c>
      <c r="AA154" s="181">
        <f t="shared" si="8"/>
        <v>0</v>
      </c>
      <c r="AR154" s="19" t="s">
        <v>188</v>
      </c>
      <c r="AT154" s="19" t="s">
        <v>184</v>
      </c>
      <c r="AU154" s="19" t="s">
        <v>105</v>
      </c>
      <c r="AY154" s="19" t="s">
        <v>183</v>
      </c>
      <c r="BE154" s="119">
        <f t="shared" si="9"/>
        <v>0</v>
      </c>
      <c r="BF154" s="119">
        <f t="shared" si="10"/>
        <v>0</v>
      </c>
      <c r="BG154" s="119">
        <f t="shared" si="11"/>
        <v>0</v>
      </c>
      <c r="BH154" s="119">
        <f t="shared" si="12"/>
        <v>0</v>
      </c>
      <c r="BI154" s="119">
        <f t="shared" si="13"/>
        <v>0</v>
      </c>
      <c r="BJ154" s="19" t="s">
        <v>87</v>
      </c>
      <c r="BK154" s="119">
        <f t="shared" si="14"/>
        <v>0</v>
      </c>
      <c r="BL154" s="19" t="s">
        <v>188</v>
      </c>
      <c r="BM154" s="19" t="s">
        <v>1670</v>
      </c>
    </row>
    <row r="155" spans="2:65" s="1" customFormat="1" ht="44.25" customHeight="1">
      <c r="B155" s="36"/>
      <c r="C155" s="175" t="s">
        <v>261</v>
      </c>
      <c r="D155" s="175" t="s">
        <v>184</v>
      </c>
      <c r="E155" s="176" t="s">
        <v>1671</v>
      </c>
      <c r="F155" s="250" t="s">
        <v>1672</v>
      </c>
      <c r="G155" s="250"/>
      <c r="H155" s="250"/>
      <c r="I155" s="250"/>
      <c r="J155" s="177" t="s">
        <v>187</v>
      </c>
      <c r="K155" s="178">
        <v>6</v>
      </c>
      <c r="L155" s="251">
        <v>0</v>
      </c>
      <c r="M155" s="252"/>
      <c r="N155" s="253">
        <f t="shared" si="5"/>
        <v>0</v>
      </c>
      <c r="O155" s="253"/>
      <c r="P155" s="253"/>
      <c r="Q155" s="253"/>
      <c r="R155" s="38"/>
      <c r="T155" s="179" t="s">
        <v>22</v>
      </c>
      <c r="U155" s="45" t="s">
        <v>44</v>
      </c>
      <c r="V155" s="37"/>
      <c r="W155" s="180">
        <f t="shared" si="6"/>
        <v>0</v>
      </c>
      <c r="X155" s="180">
        <v>0</v>
      </c>
      <c r="Y155" s="180">
        <f t="shared" si="7"/>
        <v>0</v>
      </c>
      <c r="Z155" s="180">
        <v>0</v>
      </c>
      <c r="AA155" s="181">
        <f t="shared" si="8"/>
        <v>0</v>
      </c>
      <c r="AR155" s="19" t="s">
        <v>188</v>
      </c>
      <c r="AT155" s="19" t="s">
        <v>184</v>
      </c>
      <c r="AU155" s="19" t="s">
        <v>105</v>
      </c>
      <c r="AY155" s="19" t="s">
        <v>183</v>
      </c>
      <c r="BE155" s="119">
        <f t="shared" si="9"/>
        <v>0</v>
      </c>
      <c r="BF155" s="119">
        <f t="shared" si="10"/>
        <v>0</v>
      </c>
      <c r="BG155" s="119">
        <f t="shared" si="11"/>
        <v>0</v>
      </c>
      <c r="BH155" s="119">
        <f t="shared" si="12"/>
        <v>0</v>
      </c>
      <c r="BI155" s="119">
        <f t="shared" si="13"/>
        <v>0</v>
      </c>
      <c r="BJ155" s="19" t="s">
        <v>87</v>
      </c>
      <c r="BK155" s="119">
        <f t="shared" si="14"/>
        <v>0</v>
      </c>
      <c r="BL155" s="19" t="s">
        <v>188</v>
      </c>
      <c r="BM155" s="19" t="s">
        <v>1673</v>
      </c>
    </row>
    <row r="156" spans="2:65" s="1" customFormat="1" ht="44.25" customHeight="1">
      <c r="B156" s="36"/>
      <c r="C156" s="175" t="s">
        <v>265</v>
      </c>
      <c r="D156" s="175" t="s">
        <v>184</v>
      </c>
      <c r="E156" s="176" t="s">
        <v>1674</v>
      </c>
      <c r="F156" s="250" t="s">
        <v>1675</v>
      </c>
      <c r="G156" s="250"/>
      <c r="H156" s="250"/>
      <c r="I156" s="250"/>
      <c r="J156" s="177" t="s">
        <v>187</v>
      </c>
      <c r="K156" s="178">
        <v>8</v>
      </c>
      <c r="L156" s="251">
        <v>0</v>
      </c>
      <c r="M156" s="252"/>
      <c r="N156" s="253">
        <f t="shared" si="5"/>
        <v>0</v>
      </c>
      <c r="O156" s="253"/>
      <c r="P156" s="253"/>
      <c r="Q156" s="253"/>
      <c r="R156" s="38"/>
      <c r="T156" s="179" t="s">
        <v>22</v>
      </c>
      <c r="U156" s="45" t="s">
        <v>44</v>
      </c>
      <c r="V156" s="37"/>
      <c r="W156" s="180">
        <f t="shared" si="6"/>
        <v>0</v>
      </c>
      <c r="X156" s="180">
        <v>0</v>
      </c>
      <c r="Y156" s="180">
        <f t="shared" si="7"/>
        <v>0</v>
      </c>
      <c r="Z156" s="180">
        <v>0</v>
      </c>
      <c r="AA156" s="181">
        <f t="shared" si="8"/>
        <v>0</v>
      </c>
      <c r="AR156" s="19" t="s">
        <v>188</v>
      </c>
      <c r="AT156" s="19" t="s">
        <v>184</v>
      </c>
      <c r="AU156" s="19" t="s">
        <v>105</v>
      </c>
      <c r="AY156" s="19" t="s">
        <v>183</v>
      </c>
      <c r="BE156" s="119">
        <f t="shared" si="9"/>
        <v>0</v>
      </c>
      <c r="BF156" s="119">
        <f t="shared" si="10"/>
        <v>0</v>
      </c>
      <c r="BG156" s="119">
        <f t="shared" si="11"/>
        <v>0</v>
      </c>
      <c r="BH156" s="119">
        <f t="shared" si="12"/>
        <v>0</v>
      </c>
      <c r="BI156" s="119">
        <f t="shared" si="13"/>
        <v>0</v>
      </c>
      <c r="BJ156" s="19" t="s">
        <v>87</v>
      </c>
      <c r="BK156" s="119">
        <f t="shared" si="14"/>
        <v>0</v>
      </c>
      <c r="BL156" s="19" t="s">
        <v>188</v>
      </c>
      <c r="BM156" s="19" t="s">
        <v>1676</v>
      </c>
    </row>
    <row r="157" spans="2:65" s="1" customFormat="1" ht="31.5" customHeight="1">
      <c r="B157" s="36"/>
      <c r="C157" s="175" t="s">
        <v>10</v>
      </c>
      <c r="D157" s="175" t="s">
        <v>184</v>
      </c>
      <c r="E157" s="176" t="s">
        <v>1677</v>
      </c>
      <c r="F157" s="250" t="s">
        <v>1678</v>
      </c>
      <c r="G157" s="250"/>
      <c r="H157" s="250"/>
      <c r="I157" s="250"/>
      <c r="J157" s="177" t="s">
        <v>187</v>
      </c>
      <c r="K157" s="178">
        <v>19</v>
      </c>
      <c r="L157" s="251">
        <v>0</v>
      </c>
      <c r="M157" s="252"/>
      <c r="N157" s="253">
        <f t="shared" si="5"/>
        <v>0</v>
      </c>
      <c r="O157" s="253"/>
      <c r="P157" s="253"/>
      <c r="Q157" s="253"/>
      <c r="R157" s="38"/>
      <c r="T157" s="179" t="s">
        <v>22</v>
      </c>
      <c r="U157" s="45" t="s">
        <v>44</v>
      </c>
      <c r="V157" s="37"/>
      <c r="W157" s="180">
        <f t="shared" si="6"/>
        <v>0</v>
      </c>
      <c r="X157" s="180">
        <v>0</v>
      </c>
      <c r="Y157" s="180">
        <f t="shared" si="7"/>
        <v>0</v>
      </c>
      <c r="Z157" s="180">
        <v>0</v>
      </c>
      <c r="AA157" s="181">
        <f t="shared" si="8"/>
        <v>0</v>
      </c>
      <c r="AR157" s="19" t="s">
        <v>188</v>
      </c>
      <c r="AT157" s="19" t="s">
        <v>184</v>
      </c>
      <c r="AU157" s="19" t="s">
        <v>105</v>
      </c>
      <c r="AY157" s="19" t="s">
        <v>183</v>
      </c>
      <c r="BE157" s="119">
        <f t="shared" si="9"/>
        <v>0</v>
      </c>
      <c r="BF157" s="119">
        <f t="shared" si="10"/>
        <v>0</v>
      </c>
      <c r="BG157" s="119">
        <f t="shared" si="11"/>
        <v>0</v>
      </c>
      <c r="BH157" s="119">
        <f t="shared" si="12"/>
        <v>0</v>
      </c>
      <c r="BI157" s="119">
        <f t="shared" si="13"/>
        <v>0</v>
      </c>
      <c r="BJ157" s="19" t="s">
        <v>87</v>
      </c>
      <c r="BK157" s="119">
        <f t="shared" si="14"/>
        <v>0</v>
      </c>
      <c r="BL157" s="19" t="s">
        <v>188</v>
      </c>
      <c r="BM157" s="19" t="s">
        <v>1679</v>
      </c>
    </row>
    <row r="158" spans="2:65" s="1" customFormat="1" ht="22.5" customHeight="1">
      <c r="B158" s="36"/>
      <c r="C158" s="182" t="s">
        <v>272</v>
      </c>
      <c r="D158" s="182" t="s">
        <v>190</v>
      </c>
      <c r="E158" s="183" t="s">
        <v>1680</v>
      </c>
      <c r="F158" s="262" t="s">
        <v>1681</v>
      </c>
      <c r="G158" s="262"/>
      <c r="H158" s="262"/>
      <c r="I158" s="262"/>
      <c r="J158" s="184" t="s">
        <v>187</v>
      </c>
      <c r="K158" s="185">
        <v>19</v>
      </c>
      <c r="L158" s="263">
        <v>0</v>
      </c>
      <c r="M158" s="264"/>
      <c r="N158" s="265">
        <f t="shared" si="5"/>
        <v>0</v>
      </c>
      <c r="O158" s="253"/>
      <c r="P158" s="253"/>
      <c r="Q158" s="253"/>
      <c r="R158" s="38"/>
      <c r="T158" s="179" t="s">
        <v>22</v>
      </c>
      <c r="U158" s="45" t="s">
        <v>44</v>
      </c>
      <c r="V158" s="37"/>
      <c r="W158" s="180">
        <f t="shared" si="6"/>
        <v>0</v>
      </c>
      <c r="X158" s="180">
        <v>2E-05</v>
      </c>
      <c r="Y158" s="180">
        <f t="shared" si="7"/>
        <v>0.00038</v>
      </c>
      <c r="Z158" s="180">
        <v>0</v>
      </c>
      <c r="AA158" s="181">
        <f t="shared" si="8"/>
        <v>0</v>
      </c>
      <c r="AR158" s="19" t="s">
        <v>193</v>
      </c>
      <c r="AT158" s="19" t="s">
        <v>190</v>
      </c>
      <c r="AU158" s="19" t="s">
        <v>105</v>
      </c>
      <c r="AY158" s="19" t="s">
        <v>183</v>
      </c>
      <c r="BE158" s="119">
        <f t="shared" si="9"/>
        <v>0</v>
      </c>
      <c r="BF158" s="119">
        <f t="shared" si="10"/>
        <v>0</v>
      </c>
      <c r="BG158" s="119">
        <f t="shared" si="11"/>
        <v>0</v>
      </c>
      <c r="BH158" s="119">
        <f t="shared" si="12"/>
        <v>0</v>
      </c>
      <c r="BI158" s="119">
        <f t="shared" si="13"/>
        <v>0</v>
      </c>
      <c r="BJ158" s="19" t="s">
        <v>87</v>
      </c>
      <c r="BK158" s="119">
        <f t="shared" si="14"/>
        <v>0</v>
      </c>
      <c r="BL158" s="19" t="s">
        <v>193</v>
      </c>
      <c r="BM158" s="19" t="s">
        <v>1682</v>
      </c>
    </row>
    <row r="159" spans="2:65" s="1" customFormat="1" ht="31.5" customHeight="1">
      <c r="B159" s="36"/>
      <c r="C159" s="175" t="s">
        <v>276</v>
      </c>
      <c r="D159" s="175" t="s">
        <v>184</v>
      </c>
      <c r="E159" s="176" t="s">
        <v>1683</v>
      </c>
      <c r="F159" s="250" t="s">
        <v>1684</v>
      </c>
      <c r="G159" s="250"/>
      <c r="H159" s="250"/>
      <c r="I159" s="250"/>
      <c r="J159" s="177" t="s">
        <v>187</v>
      </c>
      <c r="K159" s="178">
        <v>10</v>
      </c>
      <c r="L159" s="251">
        <v>0</v>
      </c>
      <c r="M159" s="252"/>
      <c r="N159" s="253">
        <f t="shared" si="5"/>
        <v>0</v>
      </c>
      <c r="O159" s="253"/>
      <c r="P159" s="253"/>
      <c r="Q159" s="253"/>
      <c r="R159" s="38"/>
      <c r="T159" s="179" t="s">
        <v>22</v>
      </c>
      <c r="U159" s="45" t="s">
        <v>44</v>
      </c>
      <c r="V159" s="37"/>
      <c r="W159" s="180">
        <f t="shared" si="6"/>
        <v>0</v>
      </c>
      <c r="X159" s="180">
        <v>0</v>
      </c>
      <c r="Y159" s="180">
        <f t="shared" si="7"/>
        <v>0</v>
      </c>
      <c r="Z159" s="180">
        <v>0</v>
      </c>
      <c r="AA159" s="181">
        <f t="shared" si="8"/>
        <v>0</v>
      </c>
      <c r="AR159" s="19" t="s">
        <v>188</v>
      </c>
      <c r="AT159" s="19" t="s">
        <v>184</v>
      </c>
      <c r="AU159" s="19" t="s">
        <v>105</v>
      </c>
      <c r="AY159" s="19" t="s">
        <v>183</v>
      </c>
      <c r="BE159" s="119">
        <f t="shared" si="9"/>
        <v>0</v>
      </c>
      <c r="BF159" s="119">
        <f t="shared" si="10"/>
        <v>0</v>
      </c>
      <c r="BG159" s="119">
        <f t="shared" si="11"/>
        <v>0</v>
      </c>
      <c r="BH159" s="119">
        <f t="shared" si="12"/>
        <v>0</v>
      </c>
      <c r="BI159" s="119">
        <f t="shared" si="13"/>
        <v>0</v>
      </c>
      <c r="BJ159" s="19" t="s">
        <v>87</v>
      </c>
      <c r="BK159" s="119">
        <f t="shared" si="14"/>
        <v>0</v>
      </c>
      <c r="BL159" s="19" t="s">
        <v>188</v>
      </c>
      <c r="BM159" s="19" t="s">
        <v>1685</v>
      </c>
    </row>
    <row r="160" spans="2:65" s="1" customFormat="1" ht="22.5" customHeight="1">
      <c r="B160" s="36"/>
      <c r="C160" s="182" t="s">
        <v>280</v>
      </c>
      <c r="D160" s="182" t="s">
        <v>190</v>
      </c>
      <c r="E160" s="183" t="s">
        <v>1686</v>
      </c>
      <c r="F160" s="262" t="s">
        <v>1687</v>
      </c>
      <c r="G160" s="262"/>
      <c r="H160" s="262"/>
      <c r="I160" s="262"/>
      <c r="J160" s="184" t="s">
        <v>187</v>
      </c>
      <c r="K160" s="185">
        <v>10</v>
      </c>
      <c r="L160" s="263">
        <v>0</v>
      </c>
      <c r="M160" s="264"/>
      <c r="N160" s="265">
        <f t="shared" si="5"/>
        <v>0</v>
      </c>
      <c r="O160" s="253"/>
      <c r="P160" s="253"/>
      <c r="Q160" s="253"/>
      <c r="R160" s="38"/>
      <c r="T160" s="179" t="s">
        <v>22</v>
      </c>
      <c r="U160" s="45" t="s">
        <v>44</v>
      </c>
      <c r="V160" s="37"/>
      <c r="W160" s="180">
        <f t="shared" si="6"/>
        <v>0</v>
      </c>
      <c r="X160" s="180">
        <v>5E-05</v>
      </c>
      <c r="Y160" s="180">
        <f t="shared" si="7"/>
        <v>0.0005</v>
      </c>
      <c r="Z160" s="180">
        <v>0</v>
      </c>
      <c r="AA160" s="181">
        <f t="shared" si="8"/>
        <v>0</v>
      </c>
      <c r="AR160" s="19" t="s">
        <v>193</v>
      </c>
      <c r="AT160" s="19" t="s">
        <v>190</v>
      </c>
      <c r="AU160" s="19" t="s">
        <v>105</v>
      </c>
      <c r="AY160" s="19" t="s">
        <v>183</v>
      </c>
      <c r="BE160" s="119">
        <f t="shared" si="9"/>
        <v>0</v>
      </c>
      <c r="BF160" s="119">
        <f t="shared" si="10"/>
        <v>0</v>
      </c>
      <c r="BG160" s="119">
        <f t="shared" si="11"/>
        <v>0</v>
      </c>
      <c r="BH160" s="119">
        <f t="shared" si="12"/>
        <v>0</v>
      </c>
      <c r="BI160" s="119">
        <f t="shared" si="13"/>
        <v>0</v>
      </c>
      <c r="BJ160" s="19" t="s">
        <v>87</v>
      </c>
      <c r="BK160" s="119">
        <f t="shared" si="14"/>
        <v>0</v>
      </c>
      <c r="BL160" s="19" t="s">
        <v>193</v>
      </c>
      <c r="BM160" s="19" t="s">
        <v>1688</v>
      </c>
    </row>
    <row r="161" spans="2:65" s="1" customFormat="1" ht="31.5" customHeight="1">
      <c r="B161" s="36"/>
      <c r="C161" s="175" t="s">
        <v>286</v>
      </c>
      <c r="D161" s="175" t="s">
        <v>184</v>
      </c>
      <c r="E161" s="176" t="s">
        <v>1689</v>
      </c>
      <c r="F161" s="250" t="s">
        <v>1690</v>
      </c>
      <c r="G161" s="250"/>
      <c r="H161" s="250"/>
      <c r="I161" s="250"/>
      <c r="J161" s="177" t="s">
        <v>187</v>
      </c>
      <c r="K161" s="178">
        <v>15</v>
      </c>
      <c r="L161" s="251">
        <v>0</v>
      </c>
      <c r="M161" s="252"/>
      <c r="N161" s="253">
        <f t="shared" si="5"/>
        <v>0</v>
      </c>
      <c r="O161" s="253"/>
      <c r="P161" s="253"/>
      <c r="Q161" s="253"/>
      <c r="R161" s="38"/>
      <c r="T161" s="179" t="s">
        <v>22</v>
      </c>
      <c r="U161" s="45" t="s">
        <v>44</v>
      </c>
      <c r="V161" s="37"/>
      <c r="W161" s="180">
        <f t="shared" si="6"/>
        <v>0</v>
      </c>
      <c r="X161" s="180">
        <v>0</v>
      </c>
      <c r="Y161" s="180">
        <f t="shared" si="7"/>
        <v>0</v>
      </c>
      <c r="Z161" s="180">
        <v>0</v>
      </c>
      <c r="AA161" s="181">
        <f t="shared" si="8"/>
        <v>0</v>
      </c>
      <c r="AR161" s="19" t="s">
        <v>188</v>
      </c>
      <c r="AT161" s="19" t="s">
        <v>184</v>
      </c>
      <c r="AU161" s="19" t="s">
        <v>105</v>
      </c>
      <c r="AY161" s="19" t="s">
        <v>183</v>
      </c>
      <c r="BE161" s="119">
        <f t="shared" si="9"/>
        <v>0</v>
      </c>
      <c r="BF161" s="119">
        <f t="shared" si="10"/>
        <v>0</v>
      </c>
      <c r="BG161" s="119">
        <f t="shared" si="11"/>
        <v>0</v>
      </c>
      <c r="BH161" s="119">
        <f t="shared" si="12"/>
        <v>0</v>
      </c>
      <c r="BI161" s="119">
        <f t="shared" si="13"/>
        <v>0</v>
      </c>
      <c r="BJ161" s="19" t="s">
        <v>87</v>
      </c>
      <c r="BK161" s="119">
        <f t="shared" si="14"/>
        <v>0</v>
      </c>
      <c r="BL161" s="19" t="s">
        <v>188</v>
      </c>
      <c r="BM161" s="19" t="s">
        <v>1691</v>
      </c>
    </row>
    <row r="162" spans="2:65" s="1" customFormat="1" ht="22.5" customHeight="1">
      <c r="B162" s="36"/>
      <c r="C162" s="182" t="s">
        <v>290</v>
      </c>
      <c r="D162" s="182" t="s">
        <v>190</v>
      </c>
      <c r="E162" s="183" t="s">
        <v>1692</v>
      </c>
      <c r="F162" s="262" t="s">
        <v>1693</v>
      </c>
      <c r="G162" s="262"/>
      <c r="H162" s="262"/>
      <c r="I162" s="262"/>
      <c r="J162" s="184" t="s">
        <v>187</v>
      </c>
      <c r="K162" s="185">
        <v>15</v>
      </c>
      <c r="L162" s="263">
        <v>0</v>
      </c>
      <c r="M162" s="264"/>
      <c r="N162" s="265">
        <f t="shared" si="5"/>
        <v>0</v>
      </c>
      <c r="O162" s="253"/>
      <c r="P162" s="253"/>
      <c r="Q162" s="253"/>
      <c r="R162" s="38"/>
      <c r="T162" s="179" t="s">
        <v>22</v>
      </c>
      <c r="U162" s="45" t="s">
        <v>44</v>
      </c>
      <c r="V162" s="37"/>
      <c r="W162" s="180">
        <f t="shared" si="6"/>
        <v>0</v>
      </c>
      <c r="X162" s="180">
        <v>6E-05</v>
      </c>
      <c r="Y162" s="180">
        <f t="shared" si="7"/>
        <v>0.0009</v>
      </c>
      <c r="Z162" s="180">
        <v>0</v>
      </c>
      <c r="AA162" s="181">
        <f t="shared" si="8"/>
        <v>0</v>
      </c>
      <c r="AR162" s="19" t="s">
        <v>193</v>
      </c>
      <c r="AT162" s="19" t="s">
        <v>190</v>
      </c>
      <c r="AU162" s="19" t="s">
        <v>105</v>
      </c>
      <c r="AY162" s="19" t="s">
        <v>183</v>
      </c>
      <c r="BE162" s="119">
        <f t="shared" si="9"/>
        <v>0</v>
      </c>
      <c r="BF162" s="119">
        <f t="shared" si="10"/>
        <v>0</v>
      </c>
      <c r="BG162" s="119">
        <f t="shared" si="11"/>
        <v>0</v>
      </c>
      <c r="BH162" s="119">
        <f t="shared" si="12"/>
        <v>0</v>
      </c>
      <c r="BI162" s="119">
        <f t="shared" si="13"/>
        <v>0</v>
      </c>
      <c r="BJ162" s="19" t="s">
        <v>87</v>
      </c>
      <c r="BK162" s="119">
        <f t="shared" si="14"/>
        <v>0</v>
      </c>
      <c r="BL162" s="19" t="s">
        <v>193</v>
      </c>
      <c r="BM162" s="19" t="s">
        <v>1694</v>
      </c>
    </row>
    <row r="163" spans="2:65" s="1" customFormat="1" ht="31.5" customHeight="1">
      <c r="B163" s="36"/>
      <c r="C163" s="175" t="s">
        <v>294</v>
      </c>
      <c r="D163" s="175" t="s">
        <v>184</v>
      </c>
      <c r="E163" s="176" t="s">
        <v>1695</v>
      </c>
      <c r="F163" s="250" t="s">
        <v>1696</v>
      </c>
      <c r="G163" s="250"/>
      <c r="H163" s="250"/>
      <c r="I163" s="250"/>
      <c r="J163" s="177" t="s">
        <v>187</v>
      </c>
      <c r="K163" s="178">
        <v>5</v>
      </c>
      <c r="L163" s="251">
        <v>0</v>
      </c>
      <c r="M163" s="252"/>
      <c r="N163" s="253">
        <f t="shared" si="5"/>
        <v>0</v>
      </c>
      <c r="O163" s="253"/>
      <c r="P163" s="253"/>
      <c r="Q163" s="253"/>
      <c r="R163" s="38"/>
      <c r="T163" s="179" t="s">
        <v>22</v>
      </c>
      <c r="U163" s="45" t="s">
        <v>44</v>
      </c>
      <c r="V163" s="37"/>
      <c r="W163" s="180">
        <f t="shared" si="6"/>
        <v>0</v>
      </c>
      <c r="X163" s="180">
        <v>0</v>
      </c>
      <c r="Y163" s="180">
        <f t="shared" si="7"/>
        <v>0</v>
      </c>
      <c r="Z163" s="180">
        <v>0</v>
      </c>
      <c r="AA163" s="181">
        <f t="shared" si="8"/>
        <v>0</v>
      </c>
      <c r="AR163" s="19" t="s">
        <v>188</v>
      </c>
      <c r="AT163" s="19" t="s">
        <v>184</v>
      </c>
      <c r="AU163" s="19" t="s">
        <v>105</v>
      </c>
      <c r="AY163" s="19" t="s">
        <v>183</v>
      </c>
      <c r="BE163" s="119">
        <f t="shared" si="9"/>
        <v>0</v>
      </c>
      <c r="BF163" s="119">
        <f t="shared" si="10"/>
        <v>0</v>
      </c>
      <c r="BG163" s="119">
        <f t="shared" si="11"/>
        <v>0</v>
      </c>
      <c r="BH163" s="119">
        <f t="shared" si="12"/>
        <v>0</v>
      </c>
      <c r="BI163" s="119">
        <f t="shared" si="13"/>
        <v>0</v>
      </c>
      <c r="BJ163" s="19" t="s">
        <v>87</v>
      </c>
      <c r="BK163" s="119">
        <f t="shared" si="14"/>
        <v>0</v>
      </c>
      <c r="BL163" s="19" t="s">
        <v>188</v>
      </c>
      <c r="BM163" s="19" t="s">
        <v>1697</v>
      </c>
    </row>
    <row r="164" spans="2:65" s="1" customFormat="1" ht="31.5" customHeight="1">
      <c r="B164" s="36"/>
      <c r="C164" s="182" t="s">
        <v>298</v>
      </c>
      <c r="D164" s="182" t="s">
        <v>190</v>
      </c>
      <c r="E164" s="183" t="s">
        <v>1698</v>
      </c>
      <c r="F164" s="262" t="s">
        <v>1699</v>
      </c>
      <c r="G164" s="262"/>
      <c r="H164" s="262"/>
      <c r="I164" s="262"/>
      <c r="J164" s="184" t="s">
        <v>187</v>
      </c>
      <c r="K164" s="185">
        <v>5</v>
      </c>
      <c r="L164" s="263">
        <v>0</v>
      </c>
      <c r="M164" s="264"/>
      <c r="N164" s="265">
        <f t="shared" si="5"/>
        <v>0</v>
      </c>
      <c r="O164" s="253"/>
      <c r="P164" s="253"/>
      <c r="Q164" s="253"/>
      <c r="R164" s="38"/>
      <c r="T164" s="179" t="s">
        <v>22</v>
      </c>
      <c r="U164" s="45" t="s">
        <v>44</v>
      </c>
      <c r="V164" s="37"/>
      <c r="W164" s="180">
        <f t="shared" si="6"/>
        <v>0</v>
      </c>
      <c r="X164" s="180">
        <v>0.0026</v>
      </c>
      <c r="Y164" s="180">
        <f t="shared" si="7"/>
        <v>0.013</v>
      </c>
      <c r="Z164" s="180">
        <v>0</v>
      </c>
      <c r="AA164" s="181">
        <f t="shared" si="8"/>
        <v>0</v>
      </c>
      <c r="AR164" s="19" t="s">
        <v>193</v>
      </c>
      <c r="AT164" s="19" t="s">
        <v>190</v>
      </c>
      <c r="AU164" s="19" t="s">
        <v>105</v>
      </c>
      <c r="AY164" s="19" t="s">
        <v>183</v>
      </c>
      <c r="BE164" s="119">
        <f t="shared" si="9"/>
        <v>0</v>
      </c>
      <c r="BF164" s="119">
        <f t="shared" si="10"/>
        <v>0</v>
      </c>
      <c r="BG164" s="119">
        <f t="shared" si="11"/>
        <v>0</v>
      </c>
      <c r="BH164" s="119">
        <f t="shared" si="12"/>
        <v>0</v>
      </c>
      <c r="BI164" s="119">
        <f t="shared" si="13"/>
        <v>0</v>
      </c>
      <c r="BJ164" s="19" t="s">
        <v>87</v>
      </c>
      <c r="BK164" s="119">
        <f t="shared" si="14"/>
        <v>0</v>
      </c>
      <c r="BL164" s="19" t="s">
        <v>193</v>
      </c>
      <c r="BM164" s="19" t="s">
        <v>1700</v>
      </c>
    </row>
    <row r="165" spans="2:65" s="1" customFormat="1" ht="31.5" customHeight="1">
      <c r="B165" s="36"/>
      <c r="C165" s="175" t="s">
        <v>303</v>
      </c>
      <c r="D165" s="175" t="s">
        <v>184</v>
      </c>
      <c r="E165" s="176" t="s">
        <v>1701</v>
      </c>
      <c r="F165" s="250" t="s">
        <v>1702</v>
      </c>
      <c r="G165" s="250"/>
      <c r="H165" s="250"/>
      <c r="I165" s="250"/>
      <c r="J165" s="177" t="s">
        <v>187</v>
      </c>
      <c r="K165" s="178">
        <v>24</v>
      </c>
      <c r="L165" s="251">
        <v>0</v>
      </c>
      <c r="M165" s="252"/>
      <c r="N165" s="253">
        <f t="shared" si="5"/>
        <v>0</v>
      </c>
      <c r="O165" s="253"/>
      <c r="P165" s="253"/>
      <c r="Q165" s="253"/>
      <c r="R165" s="38"/>
      <c r="T165" s="179" t="s">
        <v>22</v>
      </c>
      <c r="U165" s="45" t="s">
        <v>44</v>
      </c>
      <c r="V165" s="37"/>
      <c r="W165" s="180">
        <f t="shared" si="6"/>
        <v>0</v>
      </c>
      <c r="X165" s="180">
        <v>0</v>
      </c>
      <c r="Y165" s="180">
        <f t="shared" si="7"/>
        <v>0</v>
      </c>
      <c r="Z165" s="180">
        <v>0</v>
      </c>
      <c r="AA165" s="181">
        <f t="shared" si="8"/>
        <v>0</v>
      </c>
      <c r="AR165" s="19" t="s">
        <v>188</v>
      </c>
      <c r="AT165" s="19" t="s">
        <v>184</v>
      </c>
      <c r="AU165" s="19" t="s">
        <v>105</v>
      </c>
      <c r="AY165" s="19" t="s">
        <v>183</v>
      </c>
      <c r="BE165" s="119">
        <f t="shared" si="9"/>
        <v>0</v>
      </c>
      <c r="BF165" s="119">
        <f t="shared" si="10"/>
        <v>0</v>
      </c>
      <c r="BG165" s="119">
        <f t="shared" si="11"/>
        <v>0</v>
      </c>
      <c r="BH165" s="119">
        <f t="shared" si="12"/>
        <v>0</v>
      </c>
      <c r="BI165" s="119">
        <f t="shared" si="13"/>
        <v>0</v>
      </c>
      <c r="BJ165" s="19" t="s">
        <v>87</v>
      </c>
      <c r="BK165" s="119">
        <f t="shared" si="14"/>
        <v>0</v>
      </c>
      <c r="BL165" s="19" t="s">
        <v>188</v>
      </c>
      <c r="BM165" s="19" t="s">
        <v>1703</v>
      </c>
    </row>
    <row r="166" spans="2:65" s="1" customFormat="1" ht="31.5" customHeight="1">
      <c r="B166" s="36"/>
      <c r="C166" s="182" t="s">
        <v>404</v>
      </c>
      <c r="D166" s="182" t="s">
        <v>190</v>
      </c>
      <c r="E166" s="183" t="s">
        <v>1704</v>
      </c>
      <c r="F166" s="262" t="s">
        <v>1705</v>
      </c>
      <c r="G166" s="262"/>
      <c r="H166" s="262"/>
      <c r="I166" s="262"/>
      <c r="J166" s="184" t="s">
        <v>187</v>
      </c>
      <c r="K166" s="185">
        <v>24</v>
      </c>
      <c r="L166" s="263">
        <v>0</v>
      </c>
      <c r="M166" s="264"/>
      <c r="N166" s="265">
        <f t="shared" si="5"/>
        <v>0</v>
      </c>
      <c r="O166" s="253"/>
      <c r="P166" s="253"/>
      <c r="Q166" s="253"/>
      <c r="R166" s="38"/>
      <c r="T166" s="179" t="s">
        <v>22</v>
      </c>
      <c r="U166" s="45" t="s">
        <v>44</v>
      </c>
      <c r="V166" s="37"/>
      <c r="W166" s="180">
        <f t="shared" si="6"/>
        <v>0</v>
      </c>
      <c r="X166" s="180">
        <v>0.0042</v>
      </c>
      <c r="Y166" s="180">
        <f t="shared" si="7"/>
        <v>0.1008</v>
      </c>
      <c r="Z166" s="180">
        <v>0</v>
      </c>
      <c r="AA166" s="181">
        <f t="shared" si="8"/>
        <v>0</v>
      </c>
      <c r="AR166" s="19" t="s">
        <v>193</v>
      </c>
      <c r="AT166" s="19" t="s">
        <v>190</v>
      </c>
      <c r="AU166" s="19" t="s">
        <v>105</v>
      </c>
      <c r="AY166" s="19" t="s">
        <v>183</v>
      </c>
      <c r="BE166" s="119">
        <f t="shared" si="9"/>
        <v>0</v>
      </c>
      <c r="BF166" s="119">
        <f t="shared" si="10"/>
        <v>0</v>
      </c>
      <c r="BG166" s="119">
        <f t="shared" si="11"/>
        <v>0</v>
      </c>
      <c r="BH166" s="119">
        <f t="shared" si="12"/>
        <v>0</v>
      </c>
      <c r="BI166" s="119">
        <f t="shared" si="13"/>
        <v>0</v>
      </c>
      <c r="BJ166" s="19" t="s">
        <v>87</v>
      </c>
      <c r="BK166" s="119">
        <f t="shared" si="14"/>
        <v>0</v>
      </c>
      <c r="BL166" s="19" t="s">
        <v>193</v>
      </c>
      <c r="BM166" s="19" t="s">
        <v>1706</v>
      </c>
    </row>
    <row r="167" spans="2:65" s="1" customFormat="1" ht="31.5" customHeight="1">
      <c r="B167" s="36"/>
      <c r="C167" s="175" t="s">
        <v>410</v>
      </c>
      <c r="D167" s="175" t="s">
        <v>184</v>
      </c>
      <c r="E167" s="176" t="s">
        <v>1707</v>
      </c>
      <c r="F167" s="250" t="s">
        <v>1708</v>
      </c>
      <c r="G167" s="250"/>
      <c r="H167" s="250"/>
      <c r="I167" s="250"/>
      <c r="J167" s="177" t="s">
        <v>187</v>
      </c>
      <c r="K167" s="178">
        <v>37</v>
      </c>
      <c r="L167" s="251">
        <v>0</v>
      </c>
      <c r="M167" s="252"/>
      <c r="N167" s="253">
        <f t="shared" si="5"/>
        <v>0</v>
      </c>
      <c r="O167" s="253"/>
      <c r="P167" s="253"/>
      <c r="Q167" s="253"/>
      <c r="R167" s="38"/>
      <c r="T167" s="179" t="s">
        <v>22</v>
      </c>
      <c r="U167" s="45" t="s">
        <v>44</v>
      </c>
      <c r="V167" s="37"/>
      <c r="W167" s="180">
        <f t="shared" si="6"/>
        <v>0</v>
      </c>
      <c r="X167" s="180">
        <v>0</v>
      </c>
      <c r="Y167" s="180">
        <f t="shared" si="7"/>
        <v>0</v>
      </c>
      <c r="Z167" s="180">
        <v>0</v>
      </c>
      <c r="AA167" s="181">
        <f t="shared" si="8"/>
        <v>0</v>
      </c>
      <c r="AR167" s="19" t="s">
        <v>188</v>
      </c>
      <c r="AT167" s="19" t="s">
        <v>184</v>
      </c>
      <c r="AU167" s="19" t="s">
        <v>105</v>
      </c>
      <c r="AY167" s="19" t="s">
        <v>183</v>
      </c>
      <c r="BE167" s="119">
        <f t="shared" si="9"/>
        <v>0</v>
      </c>
      <c r="BF167" s="119">
        <f t="shared" si="10"/>
        <v>0</v>
      </c>
      <c r="BG167" s="119">
        <f t="shared" si="11"/>
        <v>0</v>
      </c>
      <c r="BH167" s="119">
        <f t="shared" si="12"/>
        <v>0</v>
      </c>
      <c r="BI167" s="119">
        <f t="shared" si="13"/>
        <v>0</v>
      </c>
      <c r="BJ167" s="19" t="s">
        <v>87</v>
      </c>
      <c r="BK167" s="119">
        <f t="shared" si="14"/>
        <v>0</v>
      </c>
      <c r="BL167" s="19" t="s">
        <v>188</v>
      </c>
      <c r="BM167" s="19" t="s">
        <v>1709</v>
      </c>
    </row>
    <row r="168" spans="2:65" s="1" customFormat="1" ht="22.5" customHeight="1">
      <c r="B168" s="36"/>
      <c r="C168" s="182" t="s">
        <v>408</v>
      </c>
      <c r="D168" s="182" t="s">
        <v>190</v>
      </c>
      <c r="E168" s="183" t="s">
        <v>1710</v>
      </c>
      <c r="F168" s="262" t="s">
        <v>1711</v>
      </c>
      <c r="G168" s="262"/>
      <c r="H168" s="262"/>
      <c r="I168" s="262"/>
      <c r="J168" s="184" t="s">
        <v>187</v>
      </c>
      <c r="K168" s="185">
        <v>37</v>
      </c>
      <c r="L168" s="263">
        <v>0</v>
      </c>
      <c r="M168" s="264"/>
      <c r="N168" s="265">
        <f t="shared" si="5"/>
        <v>0</v>
      </c>
      <c r="O168" s="253"/>
      <c r="P168" s="253"/>
      <c r="Q168" s="253"/>
      <c r="R168" s="38"/>
      <c r="T168" s="179" t="s">
        <v>22</v>
      </c>
      <c r="U168" s="45" t="s">
        <v>44</v>
      </c>
      <c r="V168" s="37"/>
      <c r="W168" s="180">
        <f t="shared" si="6"/>
        <v>0</v>
      </c>
      <c r="X168" s="180">
        <v>0.0042</v>
      </c>
      <c r="Y168" s="180">
        <f t="shared" si="7"/>
        <v>0.15539999999999998</v>
      </c>
      <c r="Z168" s="180">
        <v>0</v>
      </c>
      <c r="AA168" s="181">
        <f t="shared" si="8"/>
        <v>0</v>
      </c>
      <c r="AR168" s="19" t="s">
        <v>193</v>
      </c>
      <c r="AT168" s="19" t="s">
        <v>190</v>
      </c>
      <c r="AU168" s="19" t="s">
        <v>105</v>
      </c>
      <c r="AY168" s="19" t="s">
        <v>183</v>
      </c>
      <c r="BE168" s="119">
        <f t="shared" si="9"/>
        <v>0</v>
      </c>
      <c r="BF168" s="119">
        <f t="shared" si="10"/>
        <v>0</v>
      </c>
      <c r="BG168" s="119">
        <f t="shared" si="11"/>
        <v>0</v>
      </c>
      <c r="BH168" s="119">
        <f t="shared" si="12"/>
        <v>0</v>
      </c>
      <c r="BI168" s="119">
        <f t="shared" si="13"/>
        <v>0</v>
      </c>
      <c r="BJ168" s="19" t="s">
        <v>87</v>
      </c>
      <c r="BK168" s="119">
        <f t="shared" si="14"/>
        <v>0</v>
      </c>
      <c r="BL168" s="19" t="s">
        <v>193</v>
      </c>
      <c r="BM168" s="19" t="s">
        <v>1712</v>
      </c>
    </row>
    <row r="169" spans="2:65" s="1" customFormat="1" ht="31.5" customHeight="1">
      <c r="B169" s="36"/>
      <c r="C169" s="175" t="s">
        <v>417</v>
      </c>
      <c r="D169" s="175" t="s">
        <v>184</v>
      </c>
      <c r="E169" s="176" t="s">
        <v>1713</v>
      </c>
      <c r="F169" s="250" t="s">
        <v>1714</v>
      </c>
      <c r="G169" s="250"/>
      <c r="H169" s="250"/>
      <c r="I169" s="250"/>
      <c r="J169" s="177" t="s">
        <v>187</v>
      </c>
      <c r="K169" s="178">
        <v>20</v>
      </c>
      <c r="L169" s="251">
        <v>0</v>
      </c>
      <c r="M169" s="252"/>
      <c r="N169" s="253">
        <f t="shared" si="5"/>
        <v>0</v>
      </c>
      <c r="O169" s="253"/>
      <c r="P169" s="253"/>
      <c r="Q169" s="253"/>
      <c r="R169" s="38"/>
      <c r="T169" s="179" t="s">
        <v>22</v>
      </c>
      <c r="U169" s="45" t="s">
        <v>44</v>
      </c>
      <c r="V169" s="37"/>
      <c r="W169" s="180">
        <f t="shared" si="6"/>
        <v>0</v>
      </c>
      <c r="X169" s="180">
        <v>0</v>
      </c>
      <c r="Y169" s="180">
        <f t="shared" si="7"/>
        <v>0</v>
      </c>
      <c r="Z169" s="180">
        <v>0</v>
      </c>
      <c r="AA169" s="181">
        <f t="shared" si="8"/>
        <v>0</v>
      </c>
      <c r="AR169" s="19" t="s">
        <v>188</v>
      </c>
      <c r="AT169" s="19" t="s">
        <v>184</v>
      </c>
      <c r="AU169" s="19" t="s">
        <v>105</v>
      </c>
      <c r="AY169" s="19" t="s">
        <v>183</v>
      </c>
      <c r="BE169" s="119">
        <f t="shared" si="9"/>
        <v>0</v>
      </c>
      <c r="BF169" s="119">
        <f t="shared" si="10"/>
        <v>0</v>
      </c>
      <c r="BG169" s="119">
        <f t="shared" si="11"/>
        <v>0</v>
      </c>
      <c r="BH169" s="119">
        <f t="shared" si="12"/>
        <v>0</v>
      </c>
      <c r="BI169" s="119">
        <f t="shared" si="13"/>
        <v>0</v>
      </c>
      <c r="BJ169" s="19" t="s">
        <v>87</v>
      </c>
      <c r="BK169" s="119">
        <f t="shared" si="14"/>
        <v>0</v>
      </c>
      <c r="BL169" s="19" t="s">
        <v>188</v>
      </c>
      <c r="BM169" s="19" t="s">
        <v>1715</v>
      </c>
    </row>
    <row r="170" spans="2:65" s="1" customFormat="1" ht="31.5" customHeight="1">
      <c r="B170" s="36"/>
      <c r="C170" s="182" t="s">
        <v>421</v>
      </c>
      <c r="D170" s="182" t="s">
        <v>190</v>
      </c>
      <c r="E170" s="183" t="s">
        <v>1716</v>
      </c>
      <c r="F170" s="262" t="s">
        <v>1717</v>
      </c>
      <c r="G170" s="262"/>
      <c r="H170" s="262"/>
      <c r="I170" s="262"/>
      <c r="J170" s="184" t="s">
        <v>187</v>
      </c>
      <c r="K170" s="185">
        <v>20</v>
      </c>
      <c r="L170" s="263">
        <v>0</v>
      </c>
      <c r="M170" s="264"/>
      <c r="N170" s="265">
        <f t="shared" si="5"/>
        <v>0</v>
      </c>
      <c r="O170" s="253"/>
      <c r="P170" s="253"/>
      <c r="Q170" s="253"/>
      <c r="R170" s="38"/>
      <c r="T170" s="179" t="s">
        <v>22</v>
      </c>
      <c r="U170" s="45" t="s">
        <v>44</v>
      </c>
      <c r="V170" s="37"/>
      <c r="W170" s="180">
        <f t="shared" si="6"/>
        <v>0</v>
      </c>
      <c r="X170" s="180">
        <v>0.005</v>
      </c>
      <c r="Y170" s="180">
        <f t="shared" si="7"/>
        <v>0.1</v>
      </c>
      <c r="Z170" s="180">
        <v>0</v>
      </c>
      <c r="AA170" s="181">
        <f t="shared" si="8"/>
        <v>0</v>
      </c>
      <c r="AR170" s="19" t="s">
        <v>193</v>
      </c>
      <c r="AT170" s="19" t="s">
        <v>190</v>
      </c>
      <c r="AU170" s="19" t="s">
        <v>105</v>
      </c>
      <c r="AY170" s="19" t="s">
        <v>183</v>
      </c>
      <c r="BE170" s="119">
        <f t="shared" si="9"/>
        <v>0</v>
      </c>
      <c r="BF170" s="119">
        <f t="shared" si="10"/>
        <v>0</v>
      </c>
      <c r="BG170" s="119">
        <f t="shared" si="11"/>
        <v>0</v>
      </c>
      <c r="BH170" s="119">
        <f t="shared" si="12"/>
        <v>0</v>
      </c>
      <c r="BI170" s="119">
        <f t="shared" si="13"/>
        <v>0</v>
      </c>
      <c r="BJ170" s="19" t="s">
        <v>87</v>
      </c>
      <c r="BK170" s="119">
        <f t="shared" si="14"/>
        <v>0</v>
      </c>
      <c r="BL170" s="19" t="s">
        <v>193</v>
      </c>
      <c r="BM170" s="19" t="s">
        <v>1718</v>
      </c>
    </row>
    <row r="171" spans="2:65" s="1" customFormat="1" ht="31.5" customHeight="1">
      <c r="B171" s="36"/>
      <c r="C171" s="175" t="s">
        <v>425</v>
      </c>
      <c r="D171" s="175" t="s">
        <v>184</v>
      </c>
      <c r="E171" s="176" t="s">
        <v>1111</v>
      </c>
      <c r="F171" s="250" t="s">
        <v>1112</v>
      </c>
      <c r="G171" s="250"/>
      <c r="H171" s="250"/>
      <c r="I171" s="250"/>
      <c r="J171" s="177" t="s">
        <v>213</v>
      </c>
      <c r="K171" s="178">
        <v>30</v>
      </c>
      <c r="L171" s="251">
        <v>0</v>
      </c>
      <c r="M171" s="252"/>
      <c r="N171" s="253">
        <f t="shared" si="5"/>
        <v>0</v>
      </c>
      <c r="O171" s="253"/>
      <c r="P171" s="253"/>
      <c r="Q171" s="253"/>
      <c r="R171" s="38"/>
      <c r="T171" s="179" t="s">
        <v>22</v>
      </c>
      <c r="U171" s="45" t="s">
        <v>44</v>
      </c>
      <c r="V171" s="37"/>
      <c r="W171" s="180">
        <f t="shared" si="6"/>
        <v>0</v>
      </c>
      <c r="X171" s="180">
        <v>0</v>
      </c>
      <c r="Y171" s="180">
        <f t="shared" si="7"/>
        <v>0</v>
      </c>
      <c r="Z171" s="180">
        <v>0</v>
      </c>
      <c r="AA171" s="181">
        <f t="shared" si="8"/>
        <v>0</v>
      </c>
      <c r="AR171" s="19" t="s">
        <v>188</v>
      </c>
      <c r="AT171" s="19" t="s">
        <v>184</v>
      </c>
      <c r="AU171" s="19" t="s">
        <v>105</v>
      </c>
      <c r="AY171" s="19" t="s">
        <v>183</v>
      </c>
      <c r="BE171" s="119">
        <f t="shared" si="9"/>
        <v>0</v>
      </c>
      <c r="BF171" s="119">
        <f t="shared" si="10"/>
        <v>0</v>
      </c>
      <c r="BG171" s="119">
        <f t="shared" si="11"/>
        <v>0</v>
      </c>
      <c r="BH171" s="119">
        <f t="shared" si="12"/>
        <v>0</v>
      </c>
      <c r="BI171" s="119">
        <f t="shared" si="13"/>
        <v>0</v>
      </c>
      <c r="BJ171" s="19" t="s">
        <v>87</v>
      </c>
      <c r="BK171" s="119">
        <f t="shared" si="14"/>
        <v>0</v>
      </c>
      <c r="BL171" s="19" t="s">
        <v>188</v>
      </c>
      <c r="BM171" s="19" t="s">
        <v>1719</v>
      </c>
    </row>
    <row r="172" spans="2:65" s="1" customFormat="1" ht="22.5" customHeight="1">
      <c r="B172" s="36"/>
      <c r="C172" s="182" t="s">
        <v>429</v>
      </c>
      <c r="D172" s="182" t="s">
        <v>190</v>
      </c>
      <c r="E172" s="183" t="s">
        <v>1114</v>
      </c>
      <c r="F172" s="262" t="s">
        <v>1115</v>
      </c>
      <c r="G172" s="262"/>
      <c r="H172" s="262"/>
      <c r="I172" s="262"/>
      <c r="J172" s="184" t="s">
        <v>213</v>
      </c>
      <c r="K172" s="185">
        <v>30</v>
      </c>
      <c r="L172" s="263">
        <v>0</v>
      </c>
      <c r="M172" s="264"/>
      <c r="N172" s="265">
        <f t="shared" si="5"/>
        <v>0</v>
      </c>
      <c r="O172" s="253"/>
      <c r="P172" s="253"/>
      <c r="Q172" s="253"/>
      <c r="R172" s="38"/>
      <c r="T172" s="179" t="s">
        <v>22</v>
      </c>
      <c r="U172" s="45" t="s">
        <v>44</v>
      </c>
      <c r="V172" s="37"/>
      <c r="W172" s="180">
        <f t="shared" si="6"/>
        <v>0</v>
      </c>
      <c r="X172" s="180">
        <v>7.3E-05</v>
      </c>
      <c r="Y172" s="180">
        <f t="shared" si="7"/>
        <v>0.00219</v>
      </c>
      <c r="Z172" s="180">
        <v>0</v>
      </c>
      <c r="AA172" s="181">
        <f t="shared" si="8"/>
        <v>0</v>
      </c>
      <c r="AR172" s="19" t="s">
        <v>193</v>
      </c>
      <c r="AT172" s="19" t="s">
        <v>190</v>
      </c>
      <c r="AU172" s="19" t="s">
        <v>105</v>
      </c>
      <c r="AY172" s="19" t="s">
        <v>183</v>
      </c>
      <c r="BE172" s="119">
        <f t="shared" si="9"/>
        <v>0</v>
      </c>
      <c r="BF172" s="119">
        <f t="shared" si="10"/>
        <v>0</v>
      </c>
      <c r="BG172" s="119">
        <f t="shared" si="11"/>
        <v>0</v>
      </c>
      <c r="BH172" s="119">
        <f t="shared" si="12"/>
        <v>0</v>
      </c>
      <c r="BI172" s="119">
        <f t="shared" si="13"/>
        <v>0</v>
      </c>
      <c r="BJ172" s="19" t="s">
        <v>87</v>
      </c>
      <c r="BK172" s="119">
        <f t="shared" si="14"/>
        <v>0</v>
      </c>
      <c r="BL172" s="19" t="s">
        <v>193</v>
      </c>
      <c r="BM172" s="19" t="s">
        <v>1720</v>
      </c>
    </row>
    <row r="173" spans="2:65" s="1" customFormat="1" ht="44.25" customHeight="1">
      <c r="B173" s="36"/>
      <c r="C173" s="175" t="s">
        <v>433</v>
      </c>
      <c r="D173" s="175" t="s">
        <v>184</v>
      </c>
      <c r="E173" s="176" t="s">
        <v>1721</v>
      </c>
      <c r="F173" s="250" t="s">
        <v>1722</v>
      </c>
      <c r="G173" s="250"/>
      <c r="H173" s="250"/>
      <c r="I173" s="250"/>
      <c r="J173" s="177" t="s">
        <v>213</v>
      </c>
      <c r="K173" s="178">
        <v>40</v>
      </c>
      <c r="L173" s="251">
        <v>0</v>
      </c>
      <c r="M173" s="252"/>
      <c r="N173" s="253">
        <f t="shared" si="5"/>
        <v>0</v>
      </c>
      <c r="O173" s="253"/>
      <c r="P173" s="253"/>
      <c r="Q173" s="253"/>
      <c r="R173" s="38"/>
      <c r="T173" s="179" t="s">
        <v>22</v>
      </c>
      <c r="U173" s="45" t="s">
        <v>44</v>
      </c>
      <c r="V173" s="37"/>
      <c r="W173" s="180">
        <f t="shared" si="6"/>
        <v>0</v>
      </c>
      <c r="X173" s="180">
        <v>0</v>
      </c>
      <c r="Y173" s="180">
        <f t="shared" si="7"/>
        <v>0</v>
      </c>
      <c r="Z173" s="180">
        <v>0</v>
      </c>
      <c r="AA173" s="181">
        <f t="shared" si="8"/>
        <v>0</v>
      </c>
      <c r="AR173" s="19" t="s">
        <v>188</v>
      </c>
      <c r="AT173" s="19" t="s">
        <v>184</v>
      </c>
      <c r="AU173" s="19" t="s">
        <v>105</v>
      </c>
      <c r="AY173" s="19" t="s">
        <v>183</v>
      </c>
      <c r="BE173" s="119">
        <f t="shared" si="9"/>
        <v>0</v>
      </c>
      <c r="BF173" s="119">
        <f t="shared" si="10"/>
        <v>0</v>
      </c>
      <c r="BG173" s="119">
        <f t="shared" si="11"/>
        <v>0</v>
      </c>
      <c r="BH173" s="119">
        <f t="shared" si="12"/>
        <v>0</v>
      </c>
      <c r="BI173" s="119">
        <f t="shared" si="13"/>
        <v>0</v>
      </c>
      <c r="BJ173" s="19" t="s">
        <v>87</v>
      </c>
      <c r="BK173" s="119">
        <f t="shared" si="14"/>
        <v>0</v>
      </c>
      <c r="BL173" s="19" t="s">
        <v>188</v>
      </c>
      <c r="BM173" s="19" t="s">
        <v>1723</v>
      </c>
    </row>
    <row r="174" spans="2:65" s="1" customFormat="1" ht="22.5" customHeight="1">
      <c r="B174" s="36"/>
      <c r="C174" s="182" t="s">
        <v>437</v>
      </c>
      <c r="D174" s="182" t="s">
        <v>190</v>
      </c>
      <c r="E174" s="183" t="s">
        <v>1724</v>
      </c>
      <c r="F174" s="262" t="s">
        <v>1725</v>
      </c>
      <c r="G174" s="262"/>
      <c r="H174" s="262"/>
      <c r="I174" s="262"/>
      <c r="J174" s="184" t="s">
        <v>213</v>
      </c>
      <c r="K174" s="185">
        <v>40</v>
      </c>
      <c r="L174" s="263">
        <v>0</v>
      </c>
      <c r="M174" s="264"/>
      <c r="N174" s="265">
        <f t="shared" si="5"/>
        <v>0</v>
      </c>
      <c r="O174" s="253"/>
      <c r="P174" s="253"/>
      <c r="Q174" s="253"/>
      <c r="R174" s="38"/>
      <c r="T174" s="179" t="s">
        <v>22</v>
      </c>
      <c r="U174" s="45" t="s">
        <v>44</v>
      </c>
      <c r="V174" s="37"/>
      <c r="W174" s="180">
        <f t="shared" si="6"/>
        <v>0</v>
      </c>
      <c r="X174" s="180">
        <v>0.0001</v>
      </c>
      <c r="Y174" s="180">
        <f t="shared" si="7"/>
        <v>0.004</v>
      </c>
      <c r="Z174" s="180">
        <v>0</v>
      </c>
      <c r="AA174" s="181">
        <f t="shared" si="8"/>
        <v>0</v>
      </c>
      <c r="AR174" s="19" t="s">
        <v>193</v>
      </c>
      <c r="AT174" s="19" t="s">
        <v>190</v>
      </c>
      <c r="AU174" s="19" t="s">
        <v>105</v>
      </c>
      <c r="AY174" s="19" t="s">
        <v>183</v>
      </c>
      <c r="BE174" s="119">
        <f t="shared" si="9"/>
        <v>0</v>
      </c>
      <c r="BF174" s="119">
        <f t="shared" si="10"/>
        <v>0</v>
      </c>
      <c r="BG174" s="119">
        <f t="shared" si="11"/>
        <v>0</v>
      </c>
      <c r="BH174" s="119">
        <f t="shared" si="12"/>
        <v>0</v>
      </c>
      <c r="BI174" s="119">
        <f t="shared" si="13"/>
        <v>0</v>
      </c>
      <c r="BJ174" s="19" t="s">
        <v>87</v>
      </c>
      <c r="BK174" s="119">
        <f t="shared" si="14"/>
        <v>0</v>
      </c>
      <c r="BL174" s="19" t="s">
        <v>193</v>
      </c>
      <c r="BM174" s="19" t="s">
        <v>1726</v>
      </c>
    </row>
    <row r="175" spans="2:65" s="1" customFormat="1" ht="44.25" customHeight="1">
      <c r="B175" s="36"/>
      <c r="C175" s="175" t="s">
        <v>441</v>
      </c>
      <c r="D175" s="175" t="s">
        <v>184</v>
      </c>
      <c r="E175" s="176" t="s">
        <v>1727</v>
      </c>
      <c r="F175" s="250" t="s">
        <v>1728</v>
      </c>
      <c r="G175" s="250"/>
      <c r="H175" s="250"/>
      <c r="I175" s="250"/>
      <c r="J175" s="177" t="s">
        <v>213</v>
      </c>
      <c r="K175" s="178">
        <v>225</v>
      </c>
      <c r="L175" s="251">
        <v>0</v>
      </c>
      <c r="M175" s="252"/>
      <c r="N175" s="253">
        <f t="shared" si="5"/>
        <v>0</v>
      </c>
      <c r="O175" s="253"/>
      <c r="P175" s="253"/>
      <c r="Q175" s="253"/>
      <c r="R175" s="38"/>
      <c r="T175" s="179" t="s">
        <v>22</v>
      </c>
      <c r="U175" s="45" t="s">
        <v>44</v>
      </c>
      <c r="V175" s="37"/>
      <c r="W175" s="180">
        <f t="shared" si="6"/>
        <v>0</v>
      </c>
      <c r="X175" s="180">
        <v>0</v>
      </c>
      <c r="Y175" s="180">
        <f t="shared" si="7"/>
        <v>0</v>
      </c>
      <c r="Z175" s="180">
        <v>0</v>
      </c>
      <c r="AA175" s="181">
        <f t="shared" si="8"/>
        <v>0</v>
      </c>
      <c r="AR175" s="19" t="s">
        <v>188</v>
      </c>
      <c r="AT175" s="19" t="s">
        <v>184</v>
      </c>
      <c r="AU175" s="19" t="s">
        <v>105</v>
      </c>
      <c r="AY175" s="19" t="s">
        <v>183</v>
      </c>
      <c r="BE175" s="119">
        <f t="shared" si="9"/>
        <v>0</v>
      </c>
      <c r="BF175" s="119">
        <f t="shared" si="10"/>
        <v>0</v>
      </c>
      <c r="BG175" s="119">
        <f t="shared" si="11"/>
        <v>0</v>
      </c>
      <c r="BH175" s="119">
        <f t="shared" si="12"/>
        <v>0</v>
      </c>
      <c r="BI175" s="119">
        <f t="shared" si="13"/>
        <v>0</v>
      </c>
      <c r="BJ175" s="19" t="s">
        <v>87</v>
      </c>
      <c r="BK175" s="119">
        <f t="shared" si="14"/>
        <v>0</v>
      </c>
      <c r="BL175" s="19" t="s">
        <v>188</v>
      </c>
      <c r="BM175" s="19" t="s">
        <v>1729</v>
      </c>
    </row>
    <row r="176" spans="2:65" s="1" customFormat="1" ht="22.5" customHeight="1">
      <c r="B176" s="36"/>
      <c r="C176" s="182" t="s">
        <v>445</v>
      </c>
      <c r="D176" s="182" t="s">
        <v>190</v>
      </c>
      <c r="E176" s="183" t="s">
        <v>1730</v>
      </c>
      <c r="F176" s="262" t="s">
        <v>1731</v>
      </c>
      <c r="G176" s="262"/>
      <c r="H176" s="262"/>
      <c r="I176" s="262"/>
      <c r="J176" s="184" t="s">
        <v>213</v>
      </c>
      <c r="K176" s="185">
        <v>225</v>
      </c>
      <c r="L176" s="263">
        <v>0</v>
      </c>
      <c r="M176" s="264"/>
      <c r="N176" s="265">
        <f t="shared" si="5"/>
        <v>0</v>
      </c>
      <c r="O176" s="253"/>
      <c r="P176" s="253"/>
      <c r="Q176" s="253"/>
      <c r="R176" s="38"/>
      <c r="T176" s="179" t="s">
        <v>22</v>
      </c>
      <c r="U176" s="45" t="s">
        <v>44</v>
      </c>
      <c r="V176" s="37"/>
      <c r="W176" s="180">
        <f t="shared" si="6"/>
        <v>0</v>
      </c>
      <c r="X176" s="180">
        <v>0.000183</v>
      </c>
      <c r="Y176" s="180">
        <f t="shared" si="7"/>
        <v>0.041175</v>
      </c>
      <c r="Z176" s="180">
        <v>0</v>
      </c>
      <c r="AA176" s="181">
        <f t="shared" si="8"/>
        <v>0</v>
      </c>
      <c r="AR176" s="19" t="s">
        <v>193</v>
      </c>
      <c r="AT176" s="19" t="s">
        <v>190</v>
      </c>
      <c r="AU176" s="19" t="s">
        <v>105</v>
      </c>
      <c r="AY176" s="19" t="s">
        <v>183</v>
      </c>
      <c r="BE176" s="119">
        <f t="shared" si="9"/>
        <v>0</v>
      </c>
      <c r="BF176" s="119">
        <f t="shared" si="10"/>
        <v>0</v>
      </c>
      <c r="BG176" s="119">
        <f t="shared" si="11"/>
        <v>0</v>
      </c>
      <c r="BH176" s="119">
        <f t="shared" si="12"/>
        <v>0</v>
      </c>
      <c r="BI176" s="119">
        <f t="shared" si="13"/>
        <v>0</v>
      </c>
      <c r="BJ176" s="19" t="s">
        <v>87</v>
      </c>
      <c r="BK176" s="119">
        <f t="shared" si="14"/>
        <v>0</v>
      </c>
      <c r="BL176" s="19" t="s">
        <v>193</v>
      </c>
      <c r="BM176" s="19" t="s">
        <v>1732</v>
      </c>
    </row>
    <row r="177" spans="2:65" s="1" customFormat="1" ht="44.25" customHeight="1">
      <c r="B177" s="36"/>
      <c r="C177" s="175" t="s">
        <v>450</v>
      </c>
      <c r="D177" s="175" t="s">
        <v>184</v>
      </c>
      <c r="E177" s="176" t="s">
        <v>1733</v>
      </c>
      <c r="F177" s="250" t="s">
        <v>1734</v>
      </c>
      <c r="G177" s="250"/>
      <c r="H177" s="250"/>
      <c r="I177" s="250"/>
      <c r="J177" s="177" t="s">
        <v>213</v>
      </c>
      <c r="K177" s="178">
        <v>30</v>
      </c>
      <c r="L177" s="251">
        <v>0</v>
      </c>
      <c r="M177" s="252"/>
      <c r="N177" s="253">
        <f t="shared" si="5"/>
        <v>0</v>
      </c>
      <c r="O177" s="253"/>
      <c r="P177" s="253"/>
      <c r="Q177" s="253"/>
      <c r="R177" s="38"/>
      <c r="T177" s="179" t="s">
        <v>22</v>
      </c>
      <c r="U177" s="45" t="s">
        <v>44</v>
      </c>
      <c r="V177" s="37"/>
      <c r="W177" s="180">
        <f t="shared" si="6"/>
        <v>0</v>
      </c>
      <c r="X177" s="180">
        <v>0</v>
      </c>
      <c r="Y177" s="180">
        <f t="shared" si="7"/>
        <v>0</v>
      </c>
      <c r="Z177" s="180">
        <v>0</v>
      </c>
      <c r="AA177" s="181">
        <f t="shared" si="8"/>
        <v>0</v>
      </c>
      <c r="AR177" s="19" t="s">
        <v>188</v>
      </c>
      <c r="AT177" s="19" t="s">
        <v>184</v>
      </c>
      <c r="AU177" s="19" t="s">
        <v>105</v>
      </c>
      <c r="AY177" s="19" t="s">
        <v>183</v>
      </c>
      <c r="BE177" s="119">
        <f t="shared" si="9"/>
        <v>0</v>
      </c>
      <c r="BF177" s="119">
        <f t="shared" si="10"/>
        <v>0</v>
      </c>
      <c r="BG177" s="119">
        <f t="shared" si="11"/>
        <v>0</v>
      </c>
      <c r="BH177" s="119">
        <f t="shared" si="12"/>
        <v>0</v>
      </c>
      <c r="BI177" s="119">
        <f t="shared" si="13"/>
        <v>0</v>
      </c>
      <c r="BJ177" s="19" t="s">
        <v>87</v>
      </c>
      <c r="BK177" s="119">
        <f t="shared" si="14"/>
        <v>0</v>
      </c>
      <c r="BL177" s="19" t="s">
        <v>188</v>
      </c>
      <c r="BM177" s="19" t="s">
        <v>1735</v>
      </c>
    </row>
    <row r="178" spans="2:65" s="1" customFormat="1" ht="22.5" customHeight="1">
      <c r="B178" s="36"/>
      <c r="C178" s="182" t="s">
        <v>454</v>
      </c>
      <c r="D178" s="182" t="s">
        <v>190</v>
      </c>
      <c r="E178" s="183" t="s">
        <v>1736</v>
      </c>
      <c r="F178" s="262" t="s">
        <v>1737</v>
      </c>
      <c r="G178" s="262"/>
      <c r="H178" s="262"/>
      <c r="I178" s="262"/>
      <c r="J178" s="184" t="s">
        <v>213</v>
      </c>
      <c r="K178" s="185">
        <v>30</v>
      </c>
      <c r="L178" s="263">
        <v>0</v>
      </c>
      <c r="M178" s="264"/>
      <c r="N178" s="265">
        <f t="shared" si="5"/>
        <v>0</v>
      </c>
      <c r="O178" s="253"/>
      <c r="P178" s="253"/>
      <c r="Q178" s="253"/>
      <c r="R178" s="38"/>
      <c r="T178" s="179" t="s">
        <v>22</v>
      </c>
      <c r="U178" s="45" t="s">
        <v>44</v>
      </c>
      <c r="V178" s="37"/>
      <c r="W178" s="180">
        <f t="shared" si="6"/>
        <v>0</v>
      </c>
      <c r="X178" s="180">
        <v>0.000117</v>
      </c>
      <c r="Y178" s="180">
        <f t="shared" si="7"/>
        <v>0.00351</v>
      </c>
      <c r="Z178" s="180">
        <v>0</v>
      </c>
      <c r="AA178" s="181">
        <f t="shared" si="8"/>
        <v>0</v>
      </c>
      <c r="AR178" s="19" t="s">
        <v>193</v>
      </c>
      <c r="AT178" s="19" t="s">
        <v>190</v>
      </c>
      <c r="AU178" s="19" t="s">
        <v>105</v>
      </c>
      <c r="AY178" s="19" t="s">
        <v>183</v>
      </c>
      <c r="BE178" s="119">
        <f t="shared" si="9"/>
        <v>0</v>
      </c>
      <c r="BF178" s="119">
        <f t="shared" si="10"/>
        <v>0</v>
      </c>
      <c r="BG178" s="119">
        <f t="shared" si="11"/>
        <v>0</v>
      </c>
      <c r="BH178" s="119">
        <f t="shared" si="12"/>
        <v>0</v>
      </c>
      <c r="BI178" s="119">
        <f t="shared" si="13"/>
        <v>0</v>
      </c>
      <c r="BJ178" s="19" t="s">
        <v>87</v>
      </c>
      <c r="BK178" s="119">
        <f t="shared" si="14"/>
        <v>0</v>
      </c>
      <c r="BL178" s="19" t="s">
        <v>193</v>
      </c>
      <c r="BM178" s="19" t="s">
        <v>1738</v>
      </c>
    </row>
    <row r="179" spans="2:65" s="1" customFormat="1" ht="44.25" customHeight="1">
      <c r="B179" s="36"/>
      <c r="C179" s="175" t="s">
        <v>458</v>
      </c>
      <c r="D179" s="175" t="s">
        <v>184</v>
      </c>
      <c r="E179" s="176" t="s">
        <v>1733</v>
      </c>
      <c r="F179" s="250" t="s">
        <v>1734</v>
      </c>
      <c r="G179" s="250"/>
      <c r="H179" s="250"/>
      <c r="I179" s="250"/>
      <c r="J179" s="177" t="s">
        <v>213</v>
      </c>
      <c r="K179" s="178">
        <v>360</v>
      </c>
      <c r="L179" s="251">
        <v>0</v>
      </c>
      <c r="M179" s="252"/>
      <c r="N179" s="253">
        <f t="shared" si="5"/>
        <v>0</v>
      </c>
      <c r="O179" s="253"/>
      <c r="P179" s="253"/>
      <c r="Q179" s="253"/>
      <c r="R179" s="38"/>
      <c r="T179" s="179" t="s">
        <v>22</v>
      </c>
      <c r="U179" s="45" t="s">
        <v>44</v>
      </c>
      <c r="V179" s="37"/>
      <c r="W179" s="180">
        <f t="shared" si="6"/>
        <v>0</v>
      </c>
      <c r="X179" s="180">
        <v>0</v>
      </c>
      <c r="Y179" s="180">
        <f t="shared" si="7"/>
        <v>0</v>
      </c>
      <c r="Z179" s="180">
        <v>0</v>
      </c>
      <c r="AA179" s="181">
        <f t="shared" si="8"/>
        <v>0</v>
      </c>
      <c r="AR179" s="19" t="s">
        <v>188</v>
      </c>
      <c r="AT179" s="19" t="s">
        <v>184</v>
      </c>
      <c r="AU179" s="19" t="s">
        <v>105</v>
      </c>
      <c r="AY179" s="19" t="s">
        <v>183</v>
      </c>
      <c r="BE179" s="119">
        <f t="shared" si="9"/>
        <v>0</v>
      </c>
      <c r="BF179" s="119">
        <f t="shared" si="10"/>
        <v>0</v>
      </c>
      <c r="BG179" s="119">
        <f t="shared" si="11"/>
        <v>0</v>
      </c>
      <c r="BH179" s="119">
        <f t="shared" si="12"/>
        <v>0</v>
      </c>
      <c r="BI179" s="119">
        <f t="shared" si="13"/>
        <v>0</v>
      </c>
      <c r="BJ179" s="19" t="s">
        <v>87</v>
      </c>
      <c r="BK179" s="119">
        <f t="shared" si="14"/>
        <v>0</v>
      </c>
      <c r="BL179" s="19" t="s">
        <v>188</v>
      </c>
      <c r="BM179" s="19" t="s">
        <v>1739</v>
      </c>
    </row>
    <row r="180" spans="2:65" s="1" customFormat="1" ht="22.5" customHeight="1">
      <c r="B180" s="36"/>
      <c r="C180" s="182" t="s">
        <v>462</v>
      </c>
      <c r="D180" s="182" t="s">
        <v>190</v>
      </c>
      <c r="E180" s="183" t="s">
        <v>1740</v>
      </c>
      <c r="F180" s="262" t="s">
        <v>1741</v>
      </c>
      <c r="G180" s="262"/>
      <c r="H180" s="262"/>
      <c r="I180" s="262"/>
      <c r="J180" s="184" t="s">
        <v>213</v>
      </c>
      <c r="K180" s="185">
        <v>360</v>
      </c>
      <c r="L180" s="263">
        <v>0</v>
      </c>
      <c r="M180" s="264"/>
      <c r="N180" s="265">
        <f t="shared" si="5"/>
        <v>0</v>
      </c>
      <c r="O180" s="253"/>
      <c r="P180" s="253"/>
      <c r="Q180" s="253"/>
      <c r="R180" s="38"/>
      <c r="T180" s="179" t="s">
        <v>22</v>
      </c>
      <c r="U180" s="45" t="s">
        <v>44</v>
      </c>
      <c r="V180" s="37"/>
      <c r="W180" s="180">
        <f t="shared" si="6"/>
        <v>0</v>
      </c>
      <c r="X180" s="180">
        <v>0.00012</v>
      </c>
      <c r="Y180" s="180">
        <f t="shared" si="7"/>
        <v>0.0432</v>
      </c>
      <c r="Z180" s="180">
        <v>0</v>
      </c>
      <c r="AA180" s="181">
        <f t="shared" si="8"/>
        <v>0</v>
      </c>
      <c r="AR180" s="19" t="s">
        <v>193</v>
      </c>
      <c r="AT180" s="19" t="s">
        <v>190</v>
      </c>
      <c r="AU180" s="19" t="s">
        <v>105</v>
      </c>
      <c r="AY180" s="19" t="s">
        <v>183</v>
      </c>
      <c r="BE180" s="119">
        <f t="shared" si="9"/>
        <v>0</v>
      </c>
      <c r="BF180" s="119">
        <f t="shared" si="10"/>
        <v>0</v>
      </c>
      <c r="BG180" s="119">
        <f t="shared" si="11"/>
        <v>0</v>
      </c>
      <c r="BH180" s="119">
        <f t="shared" si="12"/>
        <v>0</v>
      </c>
      <c r="BI180" s="119">
        <f t="shared" si="13"/>
        <v>0</v>
      </c>
      <c r="BJ180" s="19" t="s">
        <v>87</v>
      </c>
      <c r="BK180" s="119">
        <f t="shared" si="14"/>
        <v>0</v>
      </c>
      <c r="BL180" s="19" t="s">
        <v>193</v>
      </c>
      <c r="BM180" s="19" t="s">
        <v>1742</v>
      </c>
    </row>
    <row r="181" spans="2:65" s="1" customFormat="1" ht="44.25" customHeight="1">
      <c r="B181" s="36"/>
      <c r="C181" s="175" t="s">
        <v>466</v>
      </c>
      <c r="D181" s="175" t="s">
        <v>184</v>
      </c>
      <c r="E181" s="176" t="s">
        <v>1743</v>
      </c>
      <c r="F181" s="250" t="s">
        <v>1744</v>
      </c>
      <c r="G181" s="250"/>
      <c r="H181" s="250"/>
      <c r="I181" s="250"/>
      <c r="J181" s="177" t="s">
        <v>213</v>
      </c>
      <c r="K181" s="178">
        <v>110</v>
      </c>
      <c r="L181" s="251">
        <v>0</v>
      </c>
      <c r="M181" s="252"/>
      <c r="N181" s="253">
        <f t="shared" si="5"/>
        <v>0</v>
      </c>
      <c r="O181" s="253"/>
      <c r="P181" s="253"/>
      <c r="Q181" s="253"/>
      <c r="R181" s="38"/>
      <c r="T181" s="179" t="s">
        <v>22</v>
      </c>
      <c r="U181" s="45" t="s">
        <v>44</v>
      </c>
      <c r="V181" s="37"/>
      <c r="W181" s="180">
        <f t="shared" si="6"/>
        <v>0</v>
      </c>
      <c r="X181" s="180">
        <v>0</v>
      </c>
      <c r="Y181" s="180">
        <f t="shared" si="7"/>
        <v>0</v>
      </c>
      <c r="Z181" s="180">
        <v>0</v>
      </c>
      <c r="AA181" s="181">
        <f t="shared" si="8"/>
        <v>0</v>
      </c>
      <c r="AR181" s="19" t="s">
        <v>188</v>
      </c>
      <c r="AT181" s="19" t="s">
        <v>184</v>
      </c>
      <c r="AU181" s="19" t="s">
        <v>105</v>
      </c>
      <c r="AY181" s="19" t="s">
        <v>183</v>
      </c>
      <c r="BE181" s="119">
        <f t="shared" si="9"/>
        <v>0</v>
      </c>
      <c r="BF181" s="119">
        <f t="shared" si="10"/>
        <v>0</v>
      </c>
      <c r="BG181" s="119">
        <f t="shared" si="11"/>
        <v>0</v>
      </c>
      <c r="BH181" s="119">
        <f t="shared" si="12"/>
        <v>0</v>
      </c>
      <c r="BI181" s="119">
        <f t="shared" si="13"/>
        <v>0</v>
      </c>
      <c r="BJ181" s="19" t="s">
        <v>87</v>
      </c>
      <c r="BK181" s="119">
        <f t="shared" si="14"/>
        <v>0</v>
      </c>
      <c r="BL181" s="19" t="s">
        <v>188</v>
      </c>
      <c r="BM181" s="19" t="s">
        <v>1745</v>
      </c>
    </row>
    <row r="182" spans="2:65" s="1" customFormat="1" ht="22.5" customHeight="1">
      <c r="B182" s="36"/>
      <c r="C182" s="182" t="s">
        <v>470</v>
      </c>
      <c r="D182" s="182" t="s">
        <v>190</v>
      </c>
      <c r="E182" s="183" t="s">
        <v>1746</v>
      </c>
      <c r="F182" s="262" t="s">
        <v>1747</v>
      </c>
      <c r="G182" s="262"/>
      <c r="H182" s="262"/>
      <c r="I182" s="262"/>
      <c r="J182" s="184" t="s">
        <v>213</v>
      </c>
      <c r="K182" s="185">
        <v>110</v>
      </c>
      <c r="L182" s="263">
        <v>0</v>
      </c>
      <c r="M182" s="264"/>
      <c r="N182" s="265">
        <f t="shared" si="5"/>
        <v>0</v>
      </c>
      <c r="O182" s="253"/>
      <c r="P182" s="253"/>
      <c r="Q182" s="253"/>
      <c r="R182" s="38"/>
      <c r="T182" s="179" t="s">
        <v>22</v>
      </c>
      <c r="U182" s="45" t="s">
        <v>44</v>
      </c>
      <c r="V182" s="37"/>
      <c r="W182" s="180">
        <f t="shared" si="6"/>
        <v>0</v>
      </c>
      <c r="X182" s="180">
        <v>0.00017</v>
      </c>
      <c r="Y182" s="180">
        <f t="shared" si="7"/>
        <v>0.0187</v>
      </c>
      <c r="Z182" s="180">
        <v>0</v>
      </c>
      <c r="AA182" s="181">
        <f t="shared" si="8"/>
        <v>0</v>
      </c>
      <c r="AR182" s="19" t="s">
        <v>193</v>
      </c>
      <c r="AT182" s="19" t="s">
        <v>190</v>
      </c>
      <c r="AU182" s="19" t="s">
        <v>105</v>
      </c>
      <c r="AY182" s="19" t="s">
        <v>183</v>
      </c>
      <c r="BE182" s="119">
        <f t="shared" si="9"/>
        <v>0</v>
      </c>
      <c r="BF182" s="119">
        <f t="shared" si="10"/>
        <v>0</v>
      </c>
      <c r="BG182" s="119">
        <f t="shared" si="11"/>
        <v>0</v>
      </c>
      <c r="BH182" s="119">
        <f t="shared" si="12"/>
        <v>0</v>
      </c>
      <c r="BI182" s="119">
        <f t="shared" si="13"/>
        <v>0</v>
      </c>
      <c r="BJ182" s="19" t="s">
        <v>87</v>
      </c>
      <c r="BK182" s="119">
        <f t="shared" si="14"/>
        <v>0</v>
      </c>
      <c r="BL182" s="19" t="s">
        <v>193</v>
      </c>
      <c r="BM182" s="19" t="s">
        <v>1748</v>
      </c>
    </row>
    <row r="183" spans="2:65" s="1" customFormat="1" ht="44.25" customHeight="1">
      <c r="B183" s="36"/>
      <c r="C183" s="175" t="s">
        <v>474</v>
      </c>
      <c r="D183" s="175" t="s">
        <v>184</v>
      </c>
      <c r="E183" s="176" t="s">
        <v>1749</v>
      </c>
      <c r="F183" s="250" t="s">
        <v>1750</v>
      </c>
      <c r="G183" s="250"/>
      <c r="H183" s="250"/>
      <c r="I183" s="250"/>
      <c r="J183" s="177" t="s">
        <v>213</v>
      </c>
      <c r="K183" s="178">
        <v>40</v>
      </c>
      <c r="L183" s="251">
        <v>0</v>
      </c>
      <c r="M183" s="252"/>
      <c r="N183" s="253">
        <f t="shared" si="5"/>
        <v>0</v>
      </c>
      <c r="O183" s="253"/>
      <c r="P183" s="253"/>
      <c r="Q183" s="253"/>
      <c r="R183" s="38"/>
      <c r="T183" s="179" t="s">
        <v>22</v>
      </c>
      <c r="U183" s="45" t="s">
        <v>44</v>
      </c>
      <c r="V183" s="37"/>
      <c r="W183" s="180">
        <f t="shared" si="6"/>
        <v>0</v>
      </c>
      <c r="X183" s="180">
        <v>0</v>
      </c>
      <c r="Y183" s="180">
        <f t="shared" si="7"/>
        <v>0</v>
      </c>
      <c r="Z183" s="180">
        <v>0</v>
      </c>
      <c r="AA183" s="181">
        <f t="shared" si="8"/>
        <v>0</v>
      </c>
      <c r="AR183" s="19" t="s">
        <v>188</v>
      </c>
      <c r="AT183" s="19" t="s">
        <v>184</v>
      </c>
      <c r="AU183" s="19" t="s">
        <v>105</v>
      </c>
      <c r="AY183" s="19" t="s">
        <v>183</v>
      </c>
      <c r="BE183" s="119">
        <f t="shared" si="9"/>
        <v>0</v>
      </c>
      <c r="BF183" s="119">
        <f t="shared" si="10"/>
        <v>0</v>
      </c>
      <c r="BG183" s="119">
        <f t="shared" si="11"/>
        <v>0</v>
      </c>
      <c r="BH183" s="119">
        <f t="shared" si="12"/>
        <v>0</v>
      </c>
      <c r="BI183" s="119">
        <f t="shared" si="13"/>
        <v>0</v>
      </c>
      <c r="BJ183" s="19" t="s">
        <v>87</v>
      </c>
      <c r="BK183" s="119">
        <f t="shared" si="14"/>
        <v>0</v>
      </c>
      <c r="BL183" s="19" t="s">
        <v>188</v>
      </c>
      <c r="BM183" s="19" t="s">
        <v>1751</v>
      </c>
    </row>
    <row r="184" spans="2:65" s="1" customFormat="1" ht="22.5" customHeight="1">
      <c r="B184" s="36"/>
      <c r="C184" s="182" t="s">
        <v>478</v>
      </c>
      <c r="D184" s="182" t="s">
        <v>190</v>
      </c>
      <c r="E184" s="183" t="s">
        <v>1752</v>
      </c>
      <c r="F184" s="262" t="s">
        <v>1753</v>
      </c>
      <c r="G184" s="262"/>
      <c r="H184" s="262"/>
      <c r="I184" s="262"/>
      <c r="J184" s="184" t="s">
        <v>213</v>
      </c>
      <c r="K184" s="185">
        <v>40</v>
      </c>
      <c r="L184" s="263">
        <v>0</v>
      </c>
      <c r="M184" s="264"/>
      <c r="N184" s="265">
        <f t="shared" si="5"/>
        <v>0</v>
      </c>
      <c r="O184" s="253"/>
      <c r="P184" s="253"/>
      <c r="Q184" s="253"/>
      <c r="R184" s="38"/>
      <c r="T184" s="179" t="s">
        <v>22</v>
      </c>
      <c r="U184" s="45" t="s">
        <v>44</v>
      </c>
      <c r="V184" s="37"/>
      <c r="W184" s="180">
        <f t="shared" si="6"/>
        <v>0</v>
      </c>
      <c r="X184" s="180">
        <v>0.000164</v>
      </c>
      <c r="Y184" s="180">
        <f t="shared" si="7"/>
        <v>0.00656</v>
      </c>
      <c r="Z184" s="180">
        <v>0</v>
      </c>
      <c r="AA184" s="181">
        <f t="shared" si="8"/>
        <v>0</v>
      </c>
      <c r="AR184" s="19" t="s">
        <v>193</v>
      </c>
      <c r="AT184" s="19" t="s">
        <v>190</v>
      </c>
      <c r="AU184" s="19" t="s">
        <v>105</v>
      </c>
      <c r="AY184" s="19" t="s">
        <v>183</v>
      </c>
      <c r="BE184" s="119">
        <f t="shared" si="9"/>
        <v>0</v>
      </c>
      <c r="BF184" s="119">
        <f t="shared" si="10"/>
        <v>0</v>
      </c>
      <c r="BG184" s="119">
        <f t="shared" si="11"/>
        <v>0</v>
      </c>
      <c r="BH184" s="119">
        <f t="shared" si="12"/>
        <v>0</v>
      </c>
      <c r="BI184" s="119">
        <f t="shared" si="13"/>
        <v>0</v>
      </c>
      <c r="BJ184" s="19" t="s">
        <v>87</v>
      </c>
      <c r="BK184" s="119">
        <f t="shared" si="14"/>
        <v>0</v>
      </c>
      <c r="BL184" s="19" t="s">
        <v>193</v>
      </c>
      <c r="BM184" s="19" t="s">
        <v>1754</v>
      </c>
    </row>
    <row r="185" spans="2:65" s="1" customFormat="1" ht="44.25" customHeight="1">
      <c r="B185" s="36"/>
      <c r="C185" s="175" t="s">
        <v>482</v>
      </c>
      <c r="D185" s="175" t="s">
        <v>184</v>
      </c>
      <c r="E185" s="176" t="s">
        <v>1755</v>
      </c>
      <c r="F185" s="250" t="s">
        <v>1756</v>
      </c>
      <c r="G185" s="250"/>
      <c r="H185" s="250"/>
      <c r="I185" s="250"/>
      <c r="J185" s="177" t="s">
        <v>213</v>
      </c>
      <c r="K185" s="178">
        <v>185</v>
      </c>
      <c r="L185" s="251">
        <v>0</v>
      </c>
      <c r="M185" s="252"/>
      <c r="N185" s="253">
        <f t="shared" si="5"/>
        <v>0</v>
      </c>
      <c r="O185" s="253"/>
      <c r="P185" s="253"/>
      <c r="Q185" s="253"/>
      <c r="R185" s="38"/>
      <c r="T185" s="179" t="s">
        <v>22</v>
      </c>
      <c r="U185" s="45" t="s">
        <v>44</v>
      </c>
      <c r="V185" s="37"/>
      <c r="W185" s="180">
        <f t="shared" si="6"/>
        <v>0</v>
      </c>
      <c r="X185" s="180">
        <v>0</v>
      </c>
      <c r="Y185" s="180">
        <f t="shared" si="7"/>
        <v>0</v>
      </c>
      <c r="Z185" s="180">
        <v>0</v>
      </c>
      <c r="AA185" s="181">
        <f t="shared" si="8"/>
        <v>0</v>
      </c>
      <c r="AR185" s="19" t="s">
        <v>188</v>
      </c>
      <c r="AT185" s="19" t="s">
        <v>184</v>
      </c>
      <c r="AU185" s="19" t="s">
        <v>105</v>
      </c>
      <c r="AY185" s="19" t="s">
        <v>183</v>
      </c>
      <c r="BE185" s="119">
        <f t="shared" si="9"/>
        <v>0</v>
      </c>
      <c r="BF185" s="119">
        <f t="shared" si="10"/>
        <v>0</v>
      </c>
      <c r="BG185" s="119">
        <f t="shared" si="11"/>
        <v>0</v>
      </c>
      <c r="BH185" s="119">
        <f t="shared" si="12"/>
        <v>0</v>
      </c>
      <c r="BI185" s="119">
        <f t="shared" si="13"/>
        <v>0</v>
      </c>
      <c r="BJ185" s="19" t="s">
        <v>87</v>
      </c>
      <c r="BK185" s="119">
        <f t="shared" si="14"/>
        <v>0</v>
      </c>
      <c r="BL185" s="19" t="s">
        <v>188</v>
      </c>
      <c r="BM185" s="19" t="s">
        <v>1757</v>
      </c>
    </row>
    <row r="186" spans="2:65" s="1" customFormat="1" ht="22.5" customHeight="1">
      <c r="B186" s="36"/>
      <c r="C186" s="182" t="s">
        <v>486</v>
      </c>
      <c r="D186" s="182" t="s">
        <v>190</v>
      </c>
      <c r="E186" s="183" t="s">
        <v>1758</v>
      </c>
      <c r="F186" s="262" t="s">
        <v>1759</v>
      </c>
      <c r="G186" s="262"/>
      <c r="H186" s="262"/>
      <c r="I186" s="262"/>
      <c r="J186" s="184" t="s">
        <v>213</v>
      </c>
      <c r="K186" s="185">
        <v>185</v>
      </c>
      <c r="L186" s="263">
        <v>0</v>
      </c>
      <c r="M186" s="264"/>
      <c r="N186" s="265">
        <f t="shared" si="5"/>
        <v>0</v>
      </c>
      <c r="O186" s="253"/>
      <c r="P186" s="253"/>
      <c r="Q186" s="253"/>
      <c r="R186" s="38"/>
      <c r="T186" s="179" t="s">
        <v>22</v>
      </c>
      <c r="U186" s="45" t="s">
        <v>44</v>
      </c>
      <c r="V186" s="37"/>
      <c r="W186" s="180">
        <f t="shared" si="6"/>
        <v>0</v>
      </c>
      <c r="X186" s="180">
        <v>0.00025</v>
      </c>
      <c r="Y186" s="180">
        <f t="shared" si="7"/>
        <v>0.04625</v>
      </c>
      <c r="Z186" s="180">
        <v>0</v>
      </c>
      <c r="AA186" s="181">
        <f t="shared" si="8"/>
        <v>0</v>
      </c>
      <c r="AR186" s="19" t="s">
        <v>193</v>
      </c>
      <c r="AT186" s="19" t="s">
        <v>190</v>
      </c>
      <c r="AU186" s="19" t="s">
        <v>105</v>
      </c>
      <c r="AY186" s="19" t="s">
        <v>183</v>
      </c>
      <c r="BE186" s="119">
        <f t="shared" si="9"/>
        <v>0</v>
      </c>
      <c r="BF186" s="119">
        <f t="shared" si="10"/>
        <v>0</v>
      </c>
      <c r="BG186" s="119">
        <f t="shared" si="11"/>
        <v>0</v>
      </c>
      <c r="BH186" s="119">
        <f t="shared" si="12"/>
        <v>0</v>
      </c>
      <c r="BI186" s="119">
        <f t="shared" si="13"/>
        <v>0</v>
      </c>
      <c r="BJ186" s="19" t="s">
        <v>87</v>
      </c>
      <c r="BK186" s="119">
        <f t="shared" si="14"/>
        <v>0</v>
      </c>
      <c r="BL186" s="19" t="s">
        <v>193</v>
      </c>
      <c r="BM186" s="19" t="s">
        <v>1760</v>
      </c>
    </row>
    <row r="187" spans="2:65" s="1" customFormat="1" ht="44.25" customHeight="1">
      <c r="B187" s="36"/>
      <c r="C187" s="175" t="s">
        <v>490</v>
      </c>
      <c r="D187" s="175" t="s">
        <v>184</v>
      </c>
      <c r="E187" s="176" t="s">
        <v>1761</v>
      </c>
      <c r="F187" s="250" t="s">
        <v>1762</v>
      </c>
      <c r="G187" s="250"/>
      <c r="H187" s="250"/>
      <c r="I187" s="250"/>
      <c r="J187" s="177" t="s">
        <v>213</v>
      </c>
      <c r="K187" s="178">
        <v>55</v>
      </c>
      <c r="L187" s="251">
        <v>0</v>
      </c>
      <c r="M187" s="252"/>
      <c r="N187" s="253">
        <f t="shared" si="5"/>
        <v>0</v>
      </c>
      <c r="O187" s="253"/>
      <c r="P187" s="253"/>
      <c r="Q187" s="253"/>
      <c r="R187" s="38"/>
      <c r="T187" s="179" t="s">
        <v>22</v>
      </c>
      <c r="U187" s="45" t="s">
        <v>44</v>
      </c>
      <c r="V187" s="37"/>
      <c r="W187" s="180">
        <f t="shared" si="6"/>
        <v>0</v>
      </c>
      <c r="X187" s="180">
        <v>0</v>
      </c>
      <c r="Y187" s="180">
        <f t="shared" si="7"/>
        <v>0</v>
      </c>
      <c r="Z187" s="180">
        <v>0</v>
      </c>
      <c r="AA187" s="181">
        <f t="shared" si="8"/>
        <v>0</v>
      </c>
      <c r="AR187" s="19" t="s">
        <v>188</v>
      </c>
      <c r="AT187" s="19" t="s">
        <v>184</v>
      </c>
      <c r="AU187" s="19" t="s">
        <v>105</v>
      </c>
      <c r="AY187" s="19" t="s">
        <v>183</v>
      </c>
      <c r="BE187" s="119">
        <f t="shared" si="9"/>
        <v>0</v>
      </c>
      <c r="BF187" s="119">
        <f t="shared" si="10"/>
        <v>0</v>
      </c>
      <c r="BG187" s="119">
        <f t="shared" si="11"/>
        <v>0</v>
      </c>
      <c r="BH187" s="119">
        <f t="shared" si="12"/>
        <v>0</v>
      </c>
      <c r="BI187" s="119">
        <f t="shared" si="13"/>
        <v>0</v>
      </c>
      <c r="BJ187" s="19" t="s">
        <v>87</v>
      </c>
      <c r="BK187" s="119">
        <f t="shared" si="14"/>
        <v>0</v>
      </c>
      <c r="BL187" s="19" t="s">
        <v>188</v>
      </c>
      <c r="BM187" s="19" t="s">
        <v>1763</v>
      </c>
    </row>
    <row r="188" spans="2:65" s="1" customFormat="1" ht="22.5" customHeight="1">
      <c r="B188" s="36"/>
      <c r="C188" s="182" t="s">
        <v>494</v>
      </c>
      <c r="D188" s="182" t="s">
        <v>190</v>
      </c>
      <c r="E188" s="183" t="s">
        <v>1764</v>
      </c>
      <c r="F188" s="262" t="s">
        <v>1765</v>
      </c>
      <c r="G188" s="262"/>
      <c r="H188" s="262"/>
      <c r="I188" s="262"/>
      <c r="J188" s="184" t="s">
        <v>213</v>
      </c>
      <c r="K188" s="185">
        <v>55</v>
      </c>
      <c r="L188" s="263">
        <v>0</v>
      </c>
      <c r="M188" s="264"/>
      <c r="N188" s="265">
        <f t="shared" si="5"/>
        <v>0</v>
      </c>
      <c r="O188" s="253"/>
      <c r="P188" s="253"/>
      <c r="Q188" s="253"/>
      <c r="R188" s="38"/>
      <c r="T188" s="179" t="s">
        <v>22</v>
      </c>
      <c r="U188" s="45" t="s">
        <v>44</v>
      </c>
      <c r="V188" s="37"/>
      <c r="W188" s="180">
        <f t="shared" si="6"/>
        <v>0</v>
      </c>
      <c r="X188" s="180">
        <v>0.00035</v>
      </c>
      <c r="Y188" s="180">
        <f t="shared" si="7"/>
        <v>0.01925</v>
      </c>
      <c r="Z188" s="180">
        <v>0</v>
      </c>
      <c r="AA188" s="181">
        <f t="shared" si="8"/>
        <v>0</v>
      </c>
      <c r="AR188" s="19" t="s">
        <v>193</v>
      </c>
      <c r="AT188" s="19" t="s">
        <v>190</v>
      </c>
      <c r="AU188" s="19" t="s">
        <v>105</v>
      </c>
      <c r="AY188" s="19" t="s">
        <v>183</v>
      </c>
      <c r="BE188" s="119">
        <f t="shared" si="9"/>
        <v>0</v>
      </c>
      <c r="BF188" s="119">
        <f t="shared" si="10"/>
        <v>0</v>
      </c>
      <c r="BG188" s="119">
        <f t="shared" si="11"/>
        <v>0</v>
      </c>
      <c r="BH188" s="119">
        <f t="shared" si="12"/>
        <v>0</v>
      </c>
      <c r="BI188" s="119">
        <f t="shared" si="13"/>
        <v>0</v>
      </c>
      <c r="BJ188" s="19" t="s">
        <v>87</v>
      </c>
      <c r="BK188" s="119">
        <f t="shared" si="14"/>
        <v>0</v>
      </c>
      <c r="BL188" s="19" t="s">
        <v>193</v>
      </c>
      <c r="BM188" s="19" t="s">
        <v>1766</v>
      </c>
    </row>
    <row r="189" spans="2:65" s="1" customFormat="1" ht="44.25" customHeight="1">
      <c r="B189" s="36"/>
      <c r="C189" s="175" t="s">
        <v>498</v>
      </c>
      <c r="D189" s="175" t="s">
        <v>184</v>
      </c>
      <c r="E189" s="176" t="s">
        <v>1767</v>
      </c>
      <c r="F189" s="250" t="s">
        <v>1768</v>
      </c>
      <c r="G189" s="250"/>
      <c r="H189" s="250"/>
      <c r="I189" s="250"/>
      <c r="J189" s="177" t="s">
        <v>213</v>
      </c>
      <c r="K189" s="178">
        <v>65</v>
      </c>
      <c r="L189" s="251">
        <v>0</v>
      </c>
      <c r="M189" s="252"/>
      <c r="N189" s="253">
        <f t="shared" si="5"/>
        <v>0</v>
      </c>
      <c r="O189" s="253"/>
      <c r="P189" s="253"/>
      <c r="Q189" s="253"/>
      <c r="R189" s="38"/>
      <c r="T189" s="179" t="s">
        <v>22</v>
      </c>
      <c r="U189" s="45" t="s">
        <v>44</v>
      </c>
      <c r="V189" s="37"/>
      <c r="W189" s="180">
        <f t="shared" si="6"/>
        <v>0</v>
      </c>
      <c r="X189" s="180">
        <v>0</v>
      </c>
      <c r="Y189" s="180">
        <f t="shared" si="7"/>
        <v>0</v>
      </c>
      <c r="Z189" s="180">
        <v>0</v>
      </c>
      <c r="AA189" s="181">
        <f t="shared" si="8"/>
        <v>0</v>
      </c>
      <c r="AR189" s="19" t="s">
        <v>188</v>
      </c>
      <c r="AT189" s="19" t="s">
        <v>184</v>
      </c>
      <c r="AU189" s="19" t="s">
        <v>105</v>
      </c>
      <c r="AY189" s="19" t="s">
        <v>183</v>
      </c>
      <c r="BE189" s="119">
        <f t="shared" si="9"/>
        <v>0</v>
      </c>
      <c r="BF189" s="119">
        <f t="shared" si="10"/>
        <v>0</v>
      </c>
      <c r="BG189" s="119">
        <f t="shared" si="11"/>
        <v>0</v>
      </c>
      <c r="BH189" s="119">
        <f t="shared" si="12"/>
        <v>0</v>
      </c>
      <c r="BI189" s="119">
        <f t="shared" si="13"/>
        <v>0</v>
      </c>
      <c r="BJ189" s="19" t="s">
        <v>87</v>
      </c>
      <c r="BK189" s="119">
        <f t="shared" si="14"/>
        <v>0</v>
      </c>
      <c r="BL189" s="19" t="s">
        <v>188</v>
      </c>
      <c r="BM189" s="19" t="s">
        <v>1769</v>
      </c>
    </row>
    <row r="190" spans="2:65" s="1" customFormat="1" ht="22.5" customHeight="1">
      <c r="B190" s="36"/>
      <c r="C190" s="182" t="s">
        <v>502</v>
      </c>
      <c r="D190" s="182" t="s">
        <v>190</v>
      </c>
      <c r="E190" s="183" t="s">
        <v>1770</v>
      </c>
      <c r="F190" s="262" t="s">
        <v>1771</v>
      </c>
      <c r="G190" s="262"/>
      <c r="H190" s="262"/>
      <c r="I190" s="262"/>
      <c r="J190" s="184" t="s">
        <v>213</v>
      </c>
      <c r="K190" s="185">
        <v>65</v>
      </c>
      <c r="L190" s="263">
        <v>0</v>
      </c>
      <c r="M190" s="264"/>
      <c r="N190" s="265">
        <f t="shared" si="5"/>
        <v>0</v>
      </c>
      <c r="O190" s="253"/>
      <c r="P190" s="253"/>
      <c r="Q190" s="253"/>
      <c r="R190" s="38"/>
      <c r="T190" s="179" t="s">
        <v>22</v>
      </c>
      <c r="U190" s="45" t="s">
        <v>44</v>
      </c>
      <c r="V190" s="37"/>
      <c r="W190" s="180">
        <f t="shared" si="6"/>
        <v>0</v>
      </c>
      <c r="X190" s="180">
        <v>0.00053</v>
      </c>
      <c r="Y190" s="180">
        <f t="shared" si="7"/>
        <v>0.03445</v>
      </c>
      <c r="Z190" s="180">
        <v>0</v>
      </c>
      <c r="AA190" s="181">
        <f t="shared" si="8"/>
        <v>0</v>
      </c>
      <c r="AR190" s="19" t="s">
        <v>193</v>
      </c>
      <c r="AT190" s="19" t="s">
        <v>190</v>
      </c>
      <c r="AU190" s="19" t="s">
        <v>105</v>
      </c>
      <c r="AY190" s="19" t="s">
        <v>183</v>
      </c>
      <c r="BE190" s="119">
        <f t="shared" si="9"/>
        <v>0</v>
      </c>
      <c r="BF190" s="119">
        <f t="shared" si="10"/>
        <v>0</v>
      </c>
      <c r="BG190" s="119">
        <f t="shared" si="11"/>
        <v>0</v>
      </c>
      <c r="BH190" s="119">
        <f t="shared" si="12"/>
        <v>0</v>
      </c>
      <c r="BI190" s="119">
        <f t="shared" si="13"/>
        <v>0</v>
      </c>
      <c r="BJ190" s="19" t="s">
        <v>87</v>
      </c>
      <c r="BK190" s="119">
        <f t="shared" si="14"/>
        <v>0</v>
      </c>
      <c r="BL190" s="19" t="s">
        <v>193</v>
      </c>
      <c r="BM190" s="19" t="s">
        <v>1772</v>
      </c>
    </row>
    <row r="191" spans="2:63" s="10" customFormat="1" ht="29.9" customHeight="1">
      <c r="B191" s="164"/>
      <c r="C191" s="165"/>
      <c r="D191" s="174" t="s">
        <v>315</v>
      </c>
      <c r="E191" s="174"/>
      <c r="F191" s="174"/>
      <c r="G191" s="174"/>
      <c r="H191" s="174"/>
      <c r="I191" s="174"/>
      <c r="J191" s="174"/>
      <c r="K191" s="174"/>
      <c r="L191" s="174"/>
      <c r="M191" s="174"/>
      <c r="N191" s="260">
        <f>BK191</f>
        <v>0</v>
      </c>
      <c r="O191" s="261"/>
      <c r="P191" s="261"/>
      <c r="Q191" s="261"/>
      <c r="R191" s="167"/>
      <c r="T191" s="168"/>
      <c r="U191" s="165"/>
      <c r="V191" s="165"/>
      <c r="W191" s="169">
        <f>SUM(W192:W193)</f>
        <v>0</v>
      </c>
      <c r="X191" s="165"/>
      <c r="Y191" s="169">
        <f>SUM(Y192:Y193)</f>
        <v>0.11249999999999999</v>
      </c>
      <c r="Z191" s="165"/>
      <c r="AA191" s="170">
        <f>SUM(AA192:AA193)</f>
        <v>0</v>
      </c>
      <c r="AR191" s="171" t="s">
        <v>182</v>
      </c>
      <c r="AT191" s="172" t="s">
        <v>78</v>
      </c>
      <c r="AU191" s="172" t="s">
        <v>87</v>
      </c>
      <c r="AY191" s="171" t="s">
        <v>183</v>
      </c>
      <c r="BK191" s="173">
        <f>SUM(BK192:BK193)</f>
        <v>0</v>
      </c>
    </row>
    <row r="192" spans="2:65" s="1" customFormat="1" ht="22.5" customHeight="1">
      <c r="B192" s="36"/>
      <c r="C192" s="175" t="s">
        <v>506</v>
      </c>
      <c r="D192" s="175" t="s">
        <v>184</v>
      </c>
      <c r="E192" s="176" t="s">
        <v>1773</v>
      </c>
      <c r="F192" s="250" t="s">
        <v>1774</v>
      </c>
      <c r="G192" s="250"/>
      <c r="H192" s="250"/>
      <c r="I192" s="250"/>
      <c r="J192" s="177" t="s">
        <v>213</v>
      </c>
      <c r="K192" s="178">
        <v>50</v>
      </c>
      <c r="L192" s="251">
        <v>0</v>
      </c>
      <c r="M192" s="252"/>
      <c r="N192" s="253">
        <f>ROUND(L192*K192,2)</f>
        <v>0</v>
      </c>
      <c r="O192" s="253"/>
      <c r="P192" s="253"/>
      <c r="Q192" s="253"/>
      <c r="R192" s="38"/>
      <c r="T192" s="179" t="s">
        <v>22</v>
      </c>
      <c r="U192" s="45" t="s">
        <v>44</v>
      </c>
      <c r="V192" s="37"/>
      <c r="W192" s="180">
        <f>V192*K192</f>
        <v>0</v>
      </c>
      <c r="X192" s="180">
        <v>0</v>
      </c>
      <c r="Y192" s="180">
        <f>X192*K192</f>
        <v>0</v>
      </c>
      <c r="Z192" s="180">
        <v>0</v>
      </c>
      <c r="AA192" s="181">
        <f>Z192*K192</f>
        <v>0</v>
      </c>
      <c r="AR192" s="19" t="s">
        <v>188</v>
      </c>
      <c r="AT192" s="19" t="s">
        <v>184</v>
      </c>
      <c r="AU192" s="19" t="s">
        <v>105</v>
      </c>
      <c r="AY192" s="19" t="s">
        <v>183</v>
      </c>
      <c r="BE192" s="119">
        <f>IF(U192="základní",N192,0)</f>
        <v>0</v>
      </c>
      <c r="BF192" s="119">
        <f>IF(U192="snížená",N192,0)</f>
        <v>0</v>
      </c>
      <c r="BG192" s="119">
        <f>IF(U192="zákl. přenesená",N192,0)</f>
        <v>0</v>
      </c>
      <c r="BH192" s="119">
        <f>IF(U192="sníž. přenesená",N192,0)</f>
        <v>0</v>
      </c>
      <c r="BI192" s="119">
        <f>IF(U192="nulová",N192,0)</f>
        <v>0</v>
      </c>
      <c r="BJ192" s="19" t="s">
        <v>87</v>
      </c>
      <c r="BK192" s="119">
        <f>ROUND(L192*K192,2)</f>
        <v>0</v>
      </c>
      <c r="BL192" s="19" t="s">
        <v>188</v>
      </c>
      <c r="BM192" s="19" t="s">
        <v>1775</v>
      </c>
    </row>
    <row r="193" spans="2:65" s="1" customFormat="1" ht="22.5" customHeight="1">
      <c r="B193" s="36"/>
      <c r="C193" s="182" t="s">
        <v>510</v>
      </c>
      <c r="D193" s="182" t="s">
        <v>190</v>
      </c>
      <c r="E193" s="183" t="s">
        <v>1776</v>
      </c>
      <c r="F193" s="262" t="s">
        <v>1777</v>
      </c>
      <c r="G193" s="262"/>
      <c r="H193" s="262"/>
      <c r="I193" s="262"/>
      <c r="J193" s="184" t="s">
        <v>213</v>
      </c>
      <c r="K193" s="185">
        <v>50</v>
      </c>
      <c r="L193" s="263">
        <v>0</v>
      </c>
      <c r="M193" s="264"/>
      <c r="N193" s="265">
        <f>ROUND(L193*K193,2)</f>
        <v>0</v>
      </c>
      <c r="O193" s="253"/>
      <c r="P193" s="253"/>
      <c r="Q193" s="253"/>
      <c r="R193" s="38"/>
      <c r="T193" s="179" t="s">
        <v>22</v>
      </c>
      <c r="U193" s="45" t="s">
        <v>44</v>
      </c>
      <c r="V193" s="37"/>
      <c r="W193" s="180">
        <f>V193*K193</f>
        <v>0</v>
      </c>
      <c r="X193" s="180">
        <v>0.00225</v>
      </c>
      <c r="Y193" s="180">
        <f>X193*K193</f>
        <v>0.11249999999999999</v>
      </c>
      <c r="Z193" s="180">
        <v>0</v>
      </c>
      <c r="AA193" s="181">
        <f>Z193*K193</f>
        <v>0</v>
      </c>
      <c r="AR193" s="19" t="s">
        <v>193</v>
      </c>
      <c r="AT193" s="19" t="s">
        <v>190</v>
      </c>
      <c r="AU193" s="19" t="s">
        <v>105</v>
      </c>
      <c r="AY193" s="19" t="s">
        <v>183</v>
      </c>
      <c r="BE193" s="119">
        <f>IF(U193="základní",N193,0)</f>
        <v>0</v>
      </c>
      <c r="BF193" s="119">
        <f>IF(U193="snížená",N193,0)</f>
        <v>0</v>
      </c>
      <c r="BG193" s="119">
        <f>IF(U193="zákl. přenesená",N193,0)</f>
        <v>0</v>
      </c>
      <c r="BH193" s="119">
        <f>IF(U193="sníž. přenesená",N193,0)</f>
        <v>0</v>
      </c>
      <c r="BI193" s="119">
        <f>IF(U193="nulová",N193,0)</f>
        <v>0</v>
      </c>
      <c r="BJ193" s="19" t="s">
        <v>87</v>
      </c>
      <c r="BK193" s="119">
        <f>ROUND(L193*K193,2)</f>
        <v>0</v>
      </c>
      <c r="BL193" s="19" t="s">
        <v>193</v>
      </c>
      <c r="BM193" s="19" t="s">
        <v>1778</v>
      </c>
    </row>
    <row r="194" spans="2:63" s="10" customFormat="1" ht="37.4" customHeight="1">
      <c r="B194" s="164"/>
      <c r="C194" s="165"/>
      <c r="D194" s="166" t="s">
        <v>317</v>
      </c>
      <c r="E194" s="166"/>
      <c r="F194" s="166"/>
      <c r="G194" s="166"/>
      <c r="H194" s="166"/>
      <c r="I194" s="166"/>
      <c r="J194" s="166"/>
      <c r="K194" s="166"/>
      <c r="L194" s="166"/>
      <c r="M194" s="166"/>
      <c r="N194" s="285">
        <f>BK194</f>
        <v>0</v>
      </c>
      <c r="O194" s="286"/>
      <c r="P194" s="286"/>
      <c r="Q194" s="286"/>
      <c r="R194" s="167"/>
      <c r="T194" s="168"/>
      <c r="U194" s="165"/>
      <c r="V194" s="165"/>
      <c r="W194" s="169">
        <f>W195</f>
        <v>0</v>
      </c>
      <c r="X194" s="165"/>
      <c r="Y194" s="169">
        <f>Y195</f>
        <v>0</v>
      </c>
      <c r="Z194" s="165"/>
      <c r="AA194" s="170">
        <f>AA195</f>
        <v>0</v>
      </c>
      <c r="AR194" s="171" t="s">
        <v>198</v>
      </c>
      <c r="AT194" s="172" t="s">
        <v>78</v>
      </c>
      <c r="AU194" s="172" t="s">
        <v>79</v>
      </c>
      <c r="AY194" s="171" t="s">
        <v>183</v>
      </c>
      <c r="BK194" s="173">
        <f>BK195</f>
        <v>0</v>
      </c>
    </row>
    <row r="195" spans="2:65" s="1" customFormat="1" ht="31.5" customHeight="1">
      <c r="B195" s="36"/>
      <c r="C195" s="175" t="s">
        <v>514</v>
      </c>
      <c r="D195" s="175" t="s">
        <v>184</v>
      </c>
      <c r="E195" s="176" t="s">
        <v>592</v>
      </c>
      <c r="F195" s="250" t="s">
        <v>593</v>
      </c>
      <c r="G195" s="250"/>
      <c r="H195" s="250"/>
      <c r="I195" s="250"/>
      <c r="J195" s="177" t="s">
        <v>301</v>
      </c>
      <c r="K195" s="178">
        <v>15</v>
      </c>
      <c r="L195" s="251">
        <v>0</v>
      </c>
      <c r="M195" s="252"/>
      <c r="N195" s="253">
        <f>ROUND(L195*K195,2)</f>
        <v>0</v>
      </c>
      <c r="O195" s="253"/>
      <c r="P195" s="253"/>
      <c r="Q195" s="253"/>
      <c r="R195" s="38"/>
      <c r="T195" s="179" t="s">
        <v>22</v>
      </c>
      <c r="U195" s="45" t="s">
        <v>44</v>
      </c>
      <c r="V195" s="37"/>
      <c r="W195" s="180">
        <f>V195*K195</f>
        <v>0</v>
      </c>
      <c r="X195" s="180">
        <v>0</v>
      </c>
      <c r="Y195" s="180">
        <f>X195*K195</f>
        <v>0</v>
      </c>
      <c r="Z195" s="180">
        <v>0</v>
      </c>
      <c r="AA195" s="181">
        <f>Z195*K195</f>
        <v>0</v>
      </c>
      <c r="AR195" s="19" t="s">
        <v>589</v>
      </c>
      <c r="AT195" s="19" t="s">
        <v>184</v>
      </c>
      <c r="AU195" s="19" t="s">
        <v>87</v>
      </c>
      <c r="AY195" s="19" t="s">
        <v>183</v>
      </c>
      <c r="BE195" s="119">
        <f>IF(U195="základní",N195,0)</f>
        <v>0</v>
      </c>
      <c r="BF195" s="119">
        <f>IF(U195="snížená",N195,0)</f>
        <v>0</v>
      </c>
      <c r="BG195" s="119">
        <f>IF(U195="zákl. přenesená",N195,0)</f>
        <v>0</v>
      </c>
      <c r="BH195" s="119">
        <f>IF(U195="sníž. přenesená",N195,0)</f>
        <v>0</v>
      </c>
      <c r="BI195" s="119">
        <f>IF(U195="nulová",N195,0)</f>
        <v>0</v>
      </c>
      <c r="BJ195" s="19" t="s">
        <v>87</v>
      </c>
      <c r="BK195" s="119">
        <f>ROUND(L195*K195,2)</f>
        <v>0</v>
      </c>
      <c r="BL195" s="19" t="s">
        <v>589</v>
      </c>
      <c r="BM195" s="19" t="s">
        <v>1779</v>
      </c>
    </row>
    <row r="196" spans="2:63" s="10" customFormat="1" ht="37.4" customHeight="1">
      <c r="B196" s="164"/>
      <c r="C196" s="165"/>
      <c r="D196" s="166" t="s">
        <v>151</v>
      </c>
      <c r="E196" s="166"/>
      <c r="F196" s="166"/>
      <c r="G196" s="166"/>
      <c r="H196" s="166"/>
      <c r="I196" s="166"/>
      <c r="J196" s="166"/>
      <c r="K196" s="166"/>
      <c r="L196" s="166"/>
      <c r="M196" s="166"/>
      <c r="N196" s="285">
        <f>BK196</f>
        <v>0</v>
      </c>
      <c r="O196" s="286"/>
      <c r="P196" s="286"/>
      <c r="Q196" s="286"/>
      <c r="R196" s="167"/>
      <c r="T196" s="168"/>
      <c r="U196" s="165"/>
      <c r="V196" s="165"/>
      <c r="W196" s="169">
        <f>W197+SUM(W198:W204)</f>
        <v>0</v>
      </c>
      <c r="X196" s="165"/>
      <c r="Y196" s="169">
        <f>Y197+SUM(Y198:Y204)</f>
        <v>0</v>
      </c>
      <c r="Z196" s="165"/>
      <c r="AA196" s="170">
        <f>AA197+SUM(AA198:AA204)</f>
        <v>0</v>
      </c>
      <c r="AR196" s="171" t="s">
        <v>198</v>
      </c>
      <c r="AT196" s="172" t="s">
        <v>78</v>
      </c>
      <c r="AU196" s="172" t="s">
        <v>79</v>
      </c>
      <c r="AY196" s="171" t="s">
        <v>183</v>
      </c>
      <c r="BK196" s="173">
        <f>BK197+SUM(BK198:BK204)</f>
        <v>0</v>
      </c>
    </row>
    <row r="197" spans="2:65" s="1" customFormat="1" ht="31.5" customHeight="1">
      <c r="B197" s="36"/>
      <c r="C197" s="175" t="s">
        <v>518</v>
      </c>
      <c r="D197" s="175" t="s">
        <v>184</v>
      </c>
      <c r="E197" s="176" t="s">
        <v>1780</v>
      </c>
      <c r="F197" s="250" t="s">
        <v>1781</v>
      </c>
      <c r="G197" s="250"/>
      <c r="H197" s="250"/>
      <c r="I197" s="250"/>
      <c r="J197" s="177" t="s">
        <v>187</v>
      </c>
      <c r="K197" s="178">
        <v>5</v>
      </c>
      <c r="L197" s="251">
        <v>0</v>
      </c>
      <c r="M197" s="252"/>
      <c r="N197" s="253">
        <f aca="true" t="shared" si="15" ref="N197:N203">ROUND(L197*K197,2)</f>
        <v>0</v>
      </c>
      <c r="O197" s="253"/>
      <c r="P197" s="253"/>
      <c r="Q197" s="253"/>
      <c r="R197" s="38"/>
      <c r="T197" s="179" t="s">
        <v>22</v>
      </c>
      <c r="U197" s="45" t="s">
        <v>44</v>
      </c>
      <c r="V197" s="37"/>
      <c r="W197" s="180">
        <f aca="true" t="shared" si="16" ref="W197:W203">V197*K197</f>
        <v>0</v>
      </c>
      <c r="X197" s="180">
        <v>0</v>
      </c>
      <c r="Y197" s="180">
        <f aca="true" t="shared" si="17" ref="Y197:Y203">X197*K197</f>
        <v>0</v>
      </c>
      <c r="Z197" s="180">
        <v>0</v>
      </c>
      <c r="AA197" s="181">
        <f aca="true" t="shared" si="18" ref="AA197:AA203">Z197*K197</f>
        <v>0</v>
      </c>
      <c r="AR197" s="19" t="s">
        <v>188</v>
      </c>
      <c r="AT197" s="19" t="s">
        <v>184</v>
      </c>
      <c r="AU197" s="19" t="s">
        <v>87</v>
      </c>
      <c r="AY197" s="19" t="s">
        <v>183</v>
      </c>
      <c r="BE197" s="119">
        <f aca="true" t="shared" si="19" ref="BE197:BE203">IF(U197="základní",N197,0)</f>
        <v>0</v>
      </c>
      <c r="BF197" s="119">
        <f aca="true" t="shared" si="20" ref="BF197:BF203">IF(U197="snížená",N197,0)</f>
        <v>0</v>
      </c>
      <c r="BG197" s="119">
        <f aca="true" t="shared" si="21" ref="BG197:BG203">IF(U197="zákl. přenesená",N197,0)</f>
        <v>0</v>
      </c>
      <c r="BH197" s="119">
        <f aca="true" t="shared" si="22" ref="BH197:BH203">IF(U197="sníž. přenesená",N197,0)</f>
        <v>0</v>
      </c>
      <c r="BI197" s="119">
        <f aca="true" t="shared" si="23" ref="BI197:BI203">IF(U197="nulová",N197,0)</f>
        <v>0</v>
      </c>
      <c r="BJ197" s="19" t="s">
        <v>87</v>
      </c>
      <c r="BK197" s="119">
        <f aca="true" t="shared" si="24" ref="BK197:BK203">ROUND(L197*K197,2)</f>
        <v>0</v>
      </c>
      <c r="BL197" s="19" t="s">
        <v>188</v>
      </c>
      <c r="BM197" s="19" t="s">
        <v>1782</v>
      </c>
    </row>
    <row r="198" spans="2:65" s="1" customFormat="1" ht="22.5" customHeight="1">
      <c r="B198" s="36"/>
      <c r="C198" s="182" t="s">
        <v>522</v>
      </c>
      <c r="D198" s="182" t="s">
        <v>190</v>
      </c>
      <c r="E198" s="183" t="s">
        <v>1783</v>
      </c>
      <c r="F198" s="262" t="s">
        <v>1784</v>
      </c>
      <c r="G198" s="262"/>
      <c r="H198" s="262"/>
      <c r="I198" s="262"/>
      <c r="J198" s="184" t="s">
        <v>187</v>
      </c>
      <c r="K198" s="185">
        <v>4</v>
      </c>
      <c r="L198" s="263">
        <v>0</v>
      </c>
      <c r="M198" s="264"/>
      <c r="N198" s="265">
        <f t="shared" si="15"/>
        <v>0</v>
      </c>
      <c r="O198" s="253"/>
      <c r="P198" s="253"/>
      <c r="Q198" s="253"/>
      <c r="R198" s="38"/>
      <c r="T198" s="179" t="s">
        <v>22</v>
      </c>
      <c r="U198" s="45" t="s">
        <v>44</v>
      </c>
      <c r="V198" s="37"/>
      <c r="W198" s="180">
        <f t="shared" si="16"/>
        <v>0</v>
      </c>
      <c r="X198" s="180">
        <v>0</v>
      </c>
      <c r="Y198" s="180">
        <f t="shared" si="17"/>
        <v>0</v>
      </c>
      <c r="Z198" s="180">
        <v>0</v>
      </c>
      <c r="AA198" s="181">
        <f t="shared" si="18"/>
        <v>0</v>
      </c>
      <c r="AR198" s="19" t="s">
        <v>193</v>
      </c>
      <c r="AT198" s="19" t="s">
        <v>190</v>
      </c>
      <c r="AU198" s="19" t="s">
        <v>87</v>
      </c>
      <c r="AY198" s="19" t="s">
        <v>183</v>
      </c>
      <c r="BE198" s="119">
        <f t="shared" si="19"/>
        <v>0</v>
      </c>
      <c r="BF198" s="119">
        <f t="shared" si="20"/>
        <v>0</v>
      </c>
      <c r="BG198" s="119">
        <f t="shared" si="21"/>
        <v>0</v>
      </c>
      <c r="BH198" s="119">
        <f t="shared" si="22"/>
        <v>0</v>
      </c>
      <c r="BI198" s="119">
        <f t="shared" si="23"/>
        <v>0</v>
      </c>
      <c r="BJ198" s="19" t="s">
        <v>87</v>
      </c>
      <c r="BK198" s="119">
        <f t="shared" si="24"/>
        <v>0</v>
      </c>
      <c r="BL198" s="19" t="s">
        <v>193</v>
      </c>
      <c r="BM198" s="19" t="s">
        <v>1785</v>
      </c>
    </row>
    <row r="199" spans="2:65" s="1" customFormat="1" ht="22.5" customHeight="1">
      <c r="B199" s="36"/>
      <c r="C199" s="182" t="s">
        <v>526</v>
      </c>
      <c r="D199" s="182" t="s">
        <v>190</v>
      </c>
      <c r="E199" s="183" t="s">
        <v>1786</v>
      </c>
      <c r="F199" s="262" t="s">
        <v>1787</v>
      </c>
      <c r="G199" s="262"/>
      <c r="H199" s="262"/>
      <c r="I199" s="262"/>
      <c r="J199" s="184" t="s">
        <v>187</v>
      </c>
      <c r="K199" s="185">
        <v>1</v>
      </c>
      <c r="L199" s="263">
        <v>0</v>
      </c>
      <c r="M199" s="264"/>
      <c r="N199" s="265">
        <f t="shared" si="15"/>
        <v>0</v>
      </c>
      <c r="O199" s="253"/>
      <c r="P199" s="253"/>
      <c r="Q199" s="253"/>
      <c r="R199" s="38"/>
      <c r="T199" s="179" t="s">
        <v>22</v>
      </c>
      <c r="U199" s="45" t="s">
        <v>44</v>
      </c>
      <c r="V199" s="37"/>
      <c r="W199" s="180">
        <f t="shared" si="16"/>
        <v>0</v>
      </c>
      <c r="X199" s="180">
        <v>0</v>
      </c>
      <c r="Y199" s="180">
        <f t="shared" si="17"/>
        <v>0</v>
      </c>
      <c r="Z199" s="180">
        <v>0</v>
      </c>
      <c r="AA199" s="181">
        <f t="shared" si="18"/>
        <v>0</v>
      </c>
      <c r="AR199" s="19" t="s">
        <v>193</v>
      </c>
      <c r="AT199" s="19" t="s">
        <v>190</v>
      </c>
      <c r="AU199" s="19" t="s">
        <v>87</v>
      </c>
      <c r="AY199" s="19" t="s">
        <v>183</v>
      </c>
      <c r="BE199" s="119">
        <f t="shared" si="19"/>
        <v>0</v>
      </c>
      <c r="BF199" s="119">
        <f t="shared" si="20"/>
        <v>0</v>
      </c>
      <c r="BG199" s="119">
        <f t="shared" si="21"/>
        <v>0</v>
      </c>
      <c r="BH199" s="119">
        <f t="shared" si="22"/>
        <v>0</v>
      </c>
      <c r="BI199" s="119">
        <f t="shared" si="23"/>
        <v>0</v>
      </c>
      <c r="BJ199" s="19" t="s">
        <v>87</v>
      </c>
      <c r="BK199" s="119">
        <f t="shared" si="24"/>
        <v>0</v>
      </c>
      <c r="BL199" s="19" t="s">
        <v>193</v>
      </c>
      <c r="BM199" s="19" t="s">
        <v>1788</v>
      </c>
    </row>
    <row r="200" spans="2:65" s="1" customFormat="1" ht="31.5" customHeight="1">
      <c r="B200" s="36"/>
      <c r="C200" s="175" t="s">
        <v>530</v>
      </c>
      <c r="D200" s="175" t="s">
        <v>184</v>
      </c>
      <c r="E200" s="176" t="s">
        <v>1789</v>
      </c>
      <c r="F200" s="250" t="s">
        <v>1790</v>
      </c>
      <c r="G200" s="250"/>
      <c r="H200" s="250"/>
      <c r="I200" s="250"/>
      <c r="J200" s="177" t="s">
        <v>187</v>
      </c>
      <c r="K200" s="178">
        <v>4</v>
      </c>
      <c r="L200" s="251">
        <v>0</v>
      </c>
      <c r="M200" s="252"/>
      <c r="N200" s="253">
        <f t="shared" si="15"/>
        <v>0</v>
      </c>
      <c r="O200" s="253"/>
      <c r="P200" s="253"/>
      <c r="Q200" s="253"/>
      <c r="R200" s="38"/>
      <c r="T200" s="179" t="s">
        <v>22</v>
      </c>
      <c r="U200" s="45" t="s">
        <v>44</v>
      </c>
      <c r="V200" s="37"/>
      <c r="W200" s="180">
        <f t="shared" si="16"/>
        <v>0</v>
      </c>
      <c r="X200" s="180">
        <v>0</v>
      </c>
      <c r="Y200" s="180">
        <f t="shared" si="17"/>
        <v>0</v>
      </c>
      <c r="Z200" s="180">
        <v>0</v>
      </c>
      <c r="AA200" s="181">
        <f t="shared" si="18"/>
        <v>0</v>
      </c>
      <c r="AR200" s="19" t="s">
        <v>188</v>
      </c>
      <c r="AT200" s="19" t="s">
        <v>184</v>
      </c>
      <c r="AU200" s="19" t="s">
        <v>87</v>
      </c>
      <c r="AY200" s="19" t="s">
        <v>183</v>
      </c>
      <c r="BE200" s="119">
        <f t="shared" si="19"/>
        <v>0</v>
      </c>
      <c r="BF200" s="119">
        <f t="shared" si="20"/>
        <v>0</v>
      </c>
      <c r="BG200" s="119">
        <f t="shared" si="21"/>
        <v>0</v>
      </c>
      <c r="BH200" s="119">
        <f t="shared" si="22"/>
        <v>0</v>
      </c>
      <c r="BI200" s="119">
        <f t="shared" si="23"/>
        <v>0</v>
      </c>
      <c r="BJ200" s="19" t="s">
        <v>87</v>
      </c>
      <c r="BK200" s="119">
        <f t="shared" si="24"/>
        <v>0</v>
      </c>
      <c r="BL200" s="19" t="s">
        <v>188</v>
      </c>
      <c r="BM200" s="19" t="s">
        <v>1791</v>
      </c>
    </row>
    <row r="201" spans="2:65" s="1" customFormat="1" ht="44.25" customHeight="1">
      <c r="B201" s="36"/>
      <c r="C201" s="182" t="s">
        <v>534</v>
      </c>
      <c r="D201" s="182" t="s">
        <v>190</v>
      </c>
      <c r="E201" s="183" t="s">
        <v>1792</v>
      </c>
      <c r="F201" s="262" t="s">
        <v>1793</v>
      </c>
      <c r="G201" s="262"/>
      <c r="H201" s="262"/>
      <c r="I201" s="262"/>
      <c r="J201" s="184" t="s">
        <v>187</v>
      </c>
      <c r="K201" s="185">
        <v>4</v>
      </c>
      <c r="L201" s="263">
        <v>0</v>
      </c>
      <c r="M201" s="264"/>
      <c r="N201" s="265">
        <f t="shared" si="15"/>
        <v>0</v>
      </c>
      <c r="O201" s="253"/>
      <c r="P201" s="253"/>
      <c r="Q201" s="253"/>
      <c r="R201" s="38"/>
      <c r="T201" s="179" t="s">
        <v>22</v>
      </c>
      <c r="U201" s="45" t="s">
        <v>44</v>
      </c>
      <c r="V201" s="37"/>
      <c r="W201" s="180">
        <f t="shared" si="16"/>
        <v>0</v>
      </c>
      <c r="X201" s="180">
        <v>0</v>
      </c>
      <c r="Y201" s="180">
        <f t="shared" si="17"/>
        <v>0</v>
      </c>
      <c r="Z201" s="180">
        <v>0</v>
      </c>
      <c r="AA201" s="181">
        <f t="shared" si="18"/>
        <v>0</v>
      </c>
      <c r="AR201" s="19" t="s">
        <v>193</v>
      </c>
      <c r="AT201" s="19" t="s">
        <v>190</v>
      </c>
      <c r="AU201" s="19" t="s">
        <v>87</v>
      </c>
      <c r="AY201" s="19" t="s">
        <v>183</v>
      </c>
      <c r="BE201" s="119">
        <f t="shared" si="19"/>
        <v>0</v>
      </c>
      <c r="BF201" s="119">
        <f t="shared" si="20"/>
        <v>0</v>
      </c>
      <c r="BG201" s="119">
        <f t="shared" si="21"/>
        <v>0</v>
      </c>
      <c r="BH201" s="119">
        <f t="shared" si="22"/>
        <v>0</v>
      </c>
      <c r="BI201" s="119">
        <f t="shared" si="23"/>
        <v>0</v>
      </c>
      <c r="BJ201" s="19" t="s">
        <v>87</v>
      </c>
      <c r="BK201" s="119">
        <f t="shared" si="24"/>
        <v>0</v>
      </c>
      <c r="BL201" s="19" t="s">
        <v>193</v>
      </c>
      <c r="BM201" s="19" t="s">
        <v>1794</v>
      </c>
    </row>
    <row r="202" spans="2:65" s="1" customFormat="1" ht="31.5" customHeight="1">
      <c r="B202" s="36"/>
      <c r="C202" s="175" t="s">
        <v>538</v>
      </c>
      <c r="D202" s="175" t="s">
        <v>184</v>
      </c>
      <c r="E202" s="176" t="s">
        <v>1795</v>
      </c>
      <c r="F202" s="250" t="s">
        <v>1796</v>
      </c>
      <c r="G202" s="250"/>
      <c r="H202" s="250"/>
      <c r="I202" s="250"/>
      <c r="J202" s="177" t="s">
        <v>187</v>
      </c>
      <c r="K202" s="178">
        <v>3</v>
      </c>
      <c r="L202" s="251">
        <v>0</v>
      </c>
      <c r="M202" s="252"/>
      <c r="N202" s="253">
        <f t="shared" si="15"/>
        <v>0</v>
      </c>
      <c r="O202" s="253"/>
      <c r="P202" s="253"/>
      <c r="Q202" s="253"/>
      <c r="R202" s="38"/>
      <c r="T202" s="179" t="s">
        <v>22</v>
      </c>
      <c r="U202" s="45" t="s">
        <v>44</v>
      </c>
      <c r="V202" s="37"/>
      <c r="W202" s="180">
        <f t="shared" si="16"/>
        <v>0</v>
      </c>
      <c r="X202" s="180">
        <v>0</v>
      </c>
      <c r="Y202" s="180">
        <f t="shared" si="17"/>
        <v>0</v>
      </c>
      <c r="Z202" s="180">
        <v>0</v>
      </c>
      <c r="AA202" s="181">
        <f t="shared" si="18"/>
        <v>0</v>
      </c>
      <c r="AR202" s="19" t="s">
        <v>188</v>
      </c>
      <c r="AT202" s="19" t="s">
        <v>184</v>
      </c>
      <c r="AU202" s="19" t="s">
        <v>87</v>
      </c>
      <c r="AY202" s="19" t="s">
        <v>183</v>
      </c>
      <c r="BE202" s="119">
        <f t="shared" si="19"/>
        <v>0</v>
      </c>
      <c r="BF202" s="119">
        <f t="shared" si="20"/>
        <v>0</v>
      </c>
      <c r="BG202" s="119">
        <f t="shared" si="21"/>
        <v>0</v>
      </c>
      <c r="BH202" s="119">
        <f t="shared" si="22"/>
        <v>0</v>
      </c>
      <c r="BI202" s="119">
        <f t="shared" si="23"/>
        <v>0</v>
      </c>
      <c r="BJ202" s="19" t="s">
        <v>87</v>
      </c>
      <c r="BK202" s="119">
        <f t="shared" si="24"/>
        <v>0</v>
      </c>
      <c r="BL202" s="19" t="s">
        <v>188</v>
      </c>
      <c r="BM202" s="19" t="s">
        <v>1797</v>
      </c>
    </row>
    <row r="203" spans="2:65" s="1" customFormat="1" ht="57" customHeight="1">
      <c r="B203" s="36"/>
      <c r="C203" s="182" t="s">
        <v>188</v>
      </c>
      <c r="D203" s="182" t="s">
        <v>190</v>
      </c>
      <c r="E203" s="183" t="s">
        <v>1798</v>
      </c>
      <c r="F203" s="262" t="s">
        <v>1799</v>
      </c>
      <c r="G203" s="262"/>
      <c r="H203" s="262"/>
      <c r="I203" s="262"/>
      <c r="J203" s="184" t="s">
        <v>1800</v>
      </c>
      <c r="K203" s="185">
        <v>3</v>
      </c>
      <c r="L203" s="263">
        <v>0</v>
      </c>
      <c r="M203" s="264"/>
      <c r="N203" s="265">
        <f t="shared" si="15"/>
        <v>0</v>
      </c>
      <c r="O203" s="253"/>
      <c r="P203" s="253"/>
      <c r="Q203" s="253"/>
      <c r="R203" s="38"/>
      <c r="T203" s="179" t="s">
        <v>22</v>
      </c>
      <c r="U203" s="45" t="s">
        <v>44</v>
      </c>
      <c r="V203" s="37"/>
      <c r="W203" s="180">
        <f t="shared" si="16"/>
        <v>0</v>
      </c>
      <c r="X203" s="180">
        <v>0</v>
      </c>
      <c r="Y203" s="180">
        <f t="shared" si="17"/>
        <v>0</v>
      </c>
      <c r="Z203" s="180">
        <v>0</v>
      </c>
      <c r="AA203" s="181">
        <f t="shared" si="18"/>
        <v>0</v>
      </c>
      <c r="AR203" s="19" t="s">
        <v>193</v>
      </c>
      <c r="AT203" s="19" t="s">
        <v>190</v>
      </c>
      <c r="AU203" s="19" t="s">
        <v>87</v>
      </c>
      <c r="AY203" s="19" t="s">
        <v>183</v>
      </c>
      <c r="BE203" s="119">
        <f t="shared" si="19"/>
        <v>0</v>
      </c>
      <c r="BF203" s="119">
        <f t="shared" si="20"/>
        <v>0</v>
      </c>
      <c r="BG203" s="119">
        <f t="shared" si="21"/>
        <v>0</v>
      </c>
      <c r="BH203" s="119">
        <f t="shared" si="22"/>
        <v>0</v>
      </c>
      <c r="BI203" s="119">
        <f t="shared" si="23"/>
        <v>0</v>
      </c>
      <c r="BJ203" s="19" t="s">
        <v>87</v>
      </c>
      <c r="BK203" s="119">
        <f t="shared" si="24"/>
        <v>0</v>
      </c>
      <c r="BL203" s="19" t="s">
        <v>193</v>
      </c>
      <c r="BM203" s="19" t="s">
        <v>1801</v>
      </c>
    </row>
    <row r="204" spans="2:63" s="10" customFormat="1" ht="29.9" customHeight="1">
      <c r="B204" s="164"/>
      <c r="C204" s="165"/>
      <c r="D204" s="174" t="s">
        <v>152</v>
      </c>
      <c r="E204" s="174"/>
      <c r="F204" s="174"/>
      <c r="G204" s="174"/>
      <c r="H204" s="174"/>
      <c r="I204" s="174"/>
      <c r="J204" s="174"/>
      <c r="K204" s="174"/>
      <c r="L204" s="174"/>
      <c r="M204" s="174"/>
      <c r="N204" s="260">
        <f>BK204</f>
        <v>0</v>
      </c>
      <c r="O204" s="261"/>
      <c r="P204" s="261"/>
      <c r="Q204" s="261"/>
      <c r="R204" s="167"/>
      <c r="T204" s="168"/>
      <c r="U204" s="165"/>
      <c r="V204" s="165"/>
      <c r="W204" s="169">
        <f>SUM(W205:W206)</f>
        <v>0</v>
      </c>
      <c r="X204" s="165"/>
      <c r="Y204" s="169">
        <f>SUM(Y205:Y206)</f>
        <v>0</v>
      </c>
      <c r="Z204" s="165"/>
      <c r="AA204" s="170">
        <f>SUM(AA205:AA206)</f>
        <v>0</v>
      </c>
      <c r="AR204" s="171" t="s">
        <v>198</v>
      </c>
      <c r="AT204" s="172" t="s">
        <v>78</v>
      </c>
      <c r="AU204" s="172" t="s">
        <v>87</v>
      </c>
      <c r="AY204" s="171" t="s">
        <v>183</v>
      </c>
      <c r="BK204" s="173">
        <f>SUM(BK205:BK206)</f>
        <v>0</v>
      </c>
    </row>
    <row r="205" spans="2:65" s="1" customFormat="1" ht="31.5" customHeight="1">
      <c r="B205" s="36"/>
      <c r="C205" s="182" t="s">
        <v>546</v>
      </c>
      <c r="D205" s="182" t="s">
        <v>190</v>
      </c>
      <c r="E205" s="183" t="s">
        <v>729</v>
      </c>
      <c r="F205" s="262" t="s">
        <v>629</v>
      </c>
      <c r="G205" s="262"/>
      <c r="H205" s="262"/>
      <c r="I205" s="262"/>
      <c r="J205" s="184" t="s">
        <v>235</v>
      </c>
      <c r="K205" s="185">
        <v>1</v>
      </c>
      <c r="L205" s="263">
        <v>0</v>
      </c>
      <c r="M205" s="264"/>
      <c r="N205" s="265">
        <f>ROUND(L205*K205,2)</f>
        <v>0</v>
      </c>
      <c r="O205" s="253"/>
      <c r="P205" s="253"/>
      <c r="Q205" s="253"/>
      <c r="R205" s="38"/>
      <c r="T205" s="179" t="s">
        <v>22</v>
      </c>
      <c r="U205" s="45" t="s">
        <v>44</v>
      </c>
      <c r="V205" s="37"/>
      <c r="W205" s="180">
        <f>V205*K205</f>
        <v>0</v>
      </c>
      <c r="X205" s="180">
        <v>0</v>
      </c>
      <c r="Y205" s="180">
        <f>X205*K205</f>
        <v>0</v>
      </c>
      <c r="Z205" s="180">
        <v>0</v>
      </c>
      <c r="AA205" s="181">
        <f>Z205*K205</f>
        <v>0</v>
      </c>
      <c r="AR205" s="19" t="s">
        <v>193</v>
      </c>
      <c r="AT205" s="19" t="s">
        <v>190</v>
      </c>
      <c r="AU205" s="19" t="s">
        <v>105</v>
      </c>
      <c r="AY205" s="19" t="s">
        <v>183</v>
      </c>
      <c r="BE205" s="119">
        <f>IF(U205="základní",N205,0)</f>
        <v>0</v>
      </c>
      <c r="BF205" s="119">
        <f>IF(U205="snížená",N205,0)</f>
        <v>0</v>
      </c>
      <c r="BG205" s="119">
        <f>IF(U205="zákl. přenesená",N205,0)</f>
        <v>0</v>
      </c>
      <c r="BH205" s="119">
        <f>IF(U205="sníž. přenesená",N205,0)</f>
        <v>0</v>
      </c>
      <c r="BI205" s="119">
        <f>IF(U205="nulová",N205,0)</f>
        <v>0</v>
      </c>
      <c r="BJ205" s="19" t="s">
        <v>87</v>
      </c>
      <c r="BK205" s="119">
        <f>ROUND(L205*K205,2)</f>
        <v>0</v>
      </c>
      <c r="BL205" s="19" t="s">
        <v>193</v>
      </c>
      <c r="BM205" s="19" t="s">
        <v>1802</v>
      </c>
    </row>
    <row r="206" spans="2:65" s="1" customFormat="1" ht="22.5" customHeight="1">
      <c r="B206" s="36"/>
      <c r="C206" s="182" t="s">
        <v>550</v>
      </c>
      <c r="D206" s="182" t="s">
        <v>190</v>
      </c>
      <c r="E206" s="183" t="s">
        <v>242</v>
      </c>
      <c r="F206" s="262" t="s">
        <v>734</v>
      </c>
      <c r="G206" s="262"/>
      <c r="H206" s="262"/>
      <c r="I206" s="262"/>
      <c r="J206" s="184" t="s">
        <v>235</v>
      </c>
      <c r="K206" s="185">
        <v>1</v>
      </c>
      <c r="L206" s="263">
        <v>0</v>
      </c>
      <c r="M206" s="264"/>
      <c r="N206" s="265">
        <f>ROUND(L206*K206,2)</f>
        <v>0</v>
      </c>
      <c r="O206" s="253"/>
      <c r="P206" s="253"/>
      <c r="Q206" s="253"/>
      <c r="R206" s="38"/>
      <c r="T206" s="179" t="s">
        <v>22</v>
      </c>
      <c r="U206" s="45" t="s">
        <v>44</v>
      </c>
      <c r="V206" s="37"/>
      <c r="W206" s="180">
        <f>V206*K206</f>
        <v>0</v>
      </c>
      <c r="X206" s="180">
        <v>0</v>
      </c>
      <c r="Y206" s="180">
        <f>X206*K206</f>
        <v>0</v>
      </c>
      <c r="Z206" s="180">
        <v>0</v>
      </c>
      <c r="AA206" s="181">
        <f>Z206*K206</f>
        <v>0</v>
      </c>
      <c r="AR206" s="19" t="s">
        <v>541</v>
      </c>
      <c r="AT206" s="19" t="s">
        <v>190</v>
      </c>
      <c r="AU206" s="19" t="s">
        <v>105</v>
      </c>
      <c r="AY206" s="19" t="s">
        <v>183</v>
      </c>
      <c r="BE206" s="119">
        <f>IF(U206="základní",N206,0)</f>
        <v>0</v>
      </c>
      <c r="BF206" s="119">
        <f>IF(U206="snížená",N206,0)</f>
        <v>0</v>
      </c>
      <c r="BG206" s="119">
        <f>IF(U206="zákl. přenesená",N206,0)</f>
        <v>0</v>
      </c>
      <c r="BH206" s="119">
        <f>IF(U206="sníž. přenesená",N206,0)</f>
        <v>0</v>
      </c>
      <c r="BI206" s="119">
        <f>IF(U206="nulová",N206,0)</f>
        <v>0</v>
      </c>
      <c r="BJ206" s="19" t="s">
        <v>87</v>
      </c>
      <c r="BK206" s="119">
        <f>ROUND(L206*K206,2)</f>
        <v>0</v>
      </c>
      <c r="BL206" s="19" t="s">
        <v>188</v>
      </c>
      <c r="BM206" s="19" t="s">
        <v>1803</v>
      </c>
    </row>
    <row r="207" spans="2:63" s="10" customFormat="1" ht="37.4" customHeight="1">
      <c r="B207" s="164"/>
      <c r="C207" s="165"/>
      <c r="D207" s="166" t="s">
        <v>154</v>
      </c>
      <c r="E207" s="166"/>
      <c r="F207" s="166"/>
      <c r="G207" s="166"/>
      <c r="H207" s="166"/>
      <c r="I207" s="166"/>
      <c r="J207" s="166"/>
      <c r="K207" s="166"/>
      <c r="L207" s="166"/>
      <c r="M207" s="166"/>
      <c r="N207" s="247">
        <f>BK207</f>
        <v>0</v>
      </c>
      <c r="O207" s="248"/>
      <c r="P207" s="248"/>
      <c r="Q207" s="248"/>
      <c r="R207" s="167"/>
      <c r="T207" s="168"/>
      <c r="U207" s="165"/>
      <c r="V207" s="165"/>
      <c r="W207" s="169">
        <f>W208+W210+W213+W215</f>
        <v>0</v>
      </c>
      <c r="X207" s="165"/>
      <c r="Y207" s="169">
        <f>Y208+Y210+Y213+Y215</f>
        <v>0</v>
      </c>
      <c r="Z207" s="165"/>
      <c r="AA207" s="170">
        <f>AA208+AA210+AA213+AA215</f>
        <v>0</v>
      </c>
      <c r="AR207" s="171" t="s">
        <v>202</v>
      </c>
      <c r="AT207" s="172" t="s">
        <v>78</v>
      </c>
      <c r="AU207" s="172" t="s">
        <v>79</v>
      </c>
      <c r="AY207" s="171" t="s">
        <v>183</v>
      </c>
      <c r="BK207" s="173">
        <f>BK208+BK210+BK213+BK215</f>
        <v>0</v>
      </c>
    </row>
    <row r="208" spans="2:63" s="10" customFormat="1" ht="19.9" customHeight="1">
      <c r="B208" s="164"/>
      <c r="C208" s="165"/>
      <c r="D208" s="174" t="s">
        <v>155</v>
      </c>
      <c r="E208" s="174"/>
      <c r="F208" s="174"/>
      <c r="G208" s="174"/>
      <c r="H208" s="174"/>
      <c r="I208" s="174"/>
      <c r="J208" s="174"/>
      <c r="K208" s="174"/>
      <c r="L208" s="174"/>
      <c r="M208" s="174"/>
      <c r="N208" s="258">
        <f>BK208</f>
        <v>0</v>
      </c>
      <c r="O208" s="259"/>
      <c r="P208" s="259"/>
      <c r="Q208" s="259"/>
      <c r="R208" s="167"/>
      <c r="T208" s="168"/>
      <c r="U208" s="165"/>
      <c r="V208" s="165"/>
      <c r="W208" s="169">
        <f>W209</f>
        <v>0</v>
      </c>
      <c r="X208" s="165"/>
      <c r="Y208" s="169">
        <f>Y209</f>
        <v>0</v>
      </c>
      <c r="Z208" s="165"/>
      <c r="AA208" s="170">
        <f>AA209</f>
        <v>0</v>
      </c>
      <c r="AR208" s="171" t="s">
        <v>202</v>
      </c>
      <c r="AT208" s="172" t="s">
        <v>78</v>
      </c>
      <c r="AU208" s="172" t="s">
        <v>87</v>
      </c>
      <c r="AY208" s="171" t="s">
        <v>183</v>
      </c>
      <c r="BK208" s="173">
        <f>BK209</f>
        <v>0</v>
      </c>
    </row>
    <row r="209" spans="2:65" s="1" customFormat="1" ht="22.5" customHeight="1">
      <c r="B209" s="36"/>
      <c r="C209" s="175" t="s">
        <v>554</v>
      </c>
      <c r="D209" s="175" t="s">
        <v>184</v>
      </c>
      <c r="E209" s="176" t="s">
        <v>281</v>
      </c>
      <c r="F209" s="250" t="s">
        <v>282</v>
      </c>
      <c r="G209" s="250"/>
      <c r="H209" s="250"/>
      <c r="I209" s="250"/>
      <c r="J209" s="177" t="s">
        <v>283</v>
      </c>
      <c r="K209" s="178">
        <v>1</v>
      </c>
      <c r="L209" s="251">
        <v>0</v>
      </c>
      <c r="M209" s="252"/>
      <c r="N209" s="253">
        <f>ROUND(L209*K209,2)</f>
        <v>0</v>
      </c>
      <c r="O209" s="253"/>
      <c r="P209" s="253"/>
      <c r="Q209" s="253"/>
      <c r="R209" s="38"/>
      <c r="T209" s="179" t="s">
        <v>22</v>
      </c>
      <c r="U209" s="45" t="s">
        <v>44</v>
      </c>
      <c r="V209" s="37"/>
      <c r="W209" s="180">
        <f>V209*K209</f>
        <v>0</v>
      </c>
      <c r="X209" s="180">
        <v>0</v>
      </c>
      <c r="Y209" s="180">
        <f>X209*K209</f>
        <v>0</v>
      </c>
      <c r="Z209" s="180">
        <v>0</v>
      </c>
      <c r="AA209" s="181">
        <f>Z209*K209</f>
        <v>0</v>
      </c>
      <c r="AR209" s="19" t="s">
        <v>284</v>
      </c>
      <c r="AT209" s="19" t="s">
        <v>184</v>
      </c>
      <c r="AU209" s="19" t="s">
        <v>105</v>
      </c>
      <c r="AY209" s="19" t="s">
        <v>183</v>
      </c>
      <c r="BE209" s="119">
        <f>IF(U209="základní",N209,0)</f>
        <v>0</v>
      </c>
      <c r="BF209" s="119">
        <f>IF(U209="snížená",N209,0)</f>
        <v>0</v>
      </c>
      <c r="BG209" s="119">
        <f>IF(U209="zákl. přenesená",N209,0)</f>
        <v>0</v>
      </c>
      <c r="BH209" s="119">
        <f>IF(U209="sníž. přenesená",N209,0)</f>
        <v>0</v>
      </c>
      <c r="BI209" s="119">
        <f>IF(U209="nulová",N209,0)</f>
        <v>0</v>
      </c>
      <c r="BJ209" s="19" t="s">
        <v>87</v>
      </c>
      <c r="BK209" s="119">
        <f>ROUND(L209*K209,2)</f>
        <v>0</v>
      </c>
      <c r="BL209" s="19" t="s">
        <v>284</v>
      </c>
      <c r="BM209" s="19" t="s">
        <v>1804</v>
      </c>
    </row>
    <row r="210" spans="2:63" s="10" customFormat="1" ht="29.9" customHeight="1">
      <c r="B210" s="164"/>
      <c r="C210" s="165"/>
      <c r="D210" s="174" t="s">
        <v>156</v>
      </c>
      <c r="E210" s="174"/>
      <c r="F210" s="174"/>
      <c r="G210" s="174"/>
      <c r="H210" s="174"/>
      <c r="I210" s="174"/>
      <c r="J210" s="174"/>
      <c r="K210" s="174"/>
      <c r="L210" s="174"/>
      <c r="M210" s="174"/>
      <c r="N210" s="260">
        <f>BK210</f>
        <v>0</v>
      </c>
      <c r="O210" s="261"/>
      <c r="P210" s="261"/>
      <c r="Q210" s="261"/>
      <c r="R210" s="167"/>
      <c r="T210" s="168"/>
      <c r="U210" s="165"/>
      <c r="V210" s="165"/>
      <c r="W210" s="169">
        <f>SUM(W211:W212)</f>
        <v>0</v>
      </c>
      <c r="X210" s="165"/>
      <c r="Y210" s="169">
        <f>SUM(Y211:Y212)</f>
        <v>0</v>
      </c>
      <c r="Z210" s="165"/>
      <c r="AA210" s="170">
        <f>SUM(AA211:AA212)</f>
        <v>0</v>
      </c>
      <c r="AR210" s="171" t="s">
        <v>202</v>
      </c>
      <c r="AT210" s="172" t="s">
        <v>78</v>
      </c>
      <c r="AU210" s="172" t="s">
        <v>87</v>
      </c>
      <c r="AY210" s="171" t="s">
        <v>183</v>
      </c>
      <c r="BK210" s="173">
        <f>SUM(BK211:BK212)</f>
        <v>0</v>
      </c>
    </row>
    <row r="211" spans="2:65" s="1" customFormat="1" ht="22.5" customHeight="1">
      <c r="B211" s="36"/>
      <c r="C211" s="175" t="s">
        <v>558</v>
      </c>
      <c r="D211" s="175" t="s">
        <v>184</v>
      </c>
      <c r="E211" s="176" t="s">
        <v>287</v>
      </c>
      <c r="F211" s="250" t="s">
        <v>288</v>
      </c>
      <c r="G211" s="250"/>
      <c r="H211" s="250"/>
      <c r="I211" s="250"/>
      <c r="J211" s="177" t="s">
        <v>283</v>
      </c>
      <c r="K211" s="178">
        <v>1</v>
      </c>
      <c r="L211" s="251">
        <v>0</v>
      </c>
      <c r="M211" s="252"/>
      <c r="N211" s="253">
        <f>ROUND(L211*K211,2)</f>
        <v>0</v>
      </c>
      <c r="O211" s="253"/>
      <c r="P211" s="253"/>
      <c r="Q211" s="253"/>
      <c r="R211" s="38"/>
      <c r="T211" s="179" t="s">
        <v>22</v>
      </c>
      <c r="U211" s="45" t="s">
        <v>44</v>
      </c>
      <c r="V211" s="37"/>
      <c r="W211" s="180">
        <f>V211*K211</f>
        <v>0</v>
      </c>
      <c r="X211" s="180">
        <v>0</v>
      </c>
      <c r="Y211" s="180">
        <f>X211*K211</f>
        <v>0</v>
      </c>
      <c r="Z211" s="180">
        <v>0</v>
      </c>
      <c r="AA211" s="181">
        <f>Z211*K211</f>
        <v>0</v>
      </c>
      <c r="AR211" s="19" t="s">
        <v>284</v>
      </c>
      <c r="AT211" s="19" t="s">
        <v>184</v>
      </c>
      <c r="AU211" s="19" t="s">
        <v>105</v>
      </c>
      <c r="AY211" s="19" t="s">
        <v>183</v>
      </c>
      <c r="BE211" s="119">
        <f>IF(U211="základní",N211,0)</f>
        <v>0</v>
      </c>
      <c r="BF211" s="119">
        <f>IF(U211="snížená",N211,0)</f>
        <v>0</v>
      </c>
      <c r="BG211" s="119">
        <f>IF(U211="zákl. přenesená",N211,0)</f>
        <v>0</v>
      </c>
      <c r="BH211" s="119">
        <f>IF(U211="sníž. přenesená",N211,0)</f>
        <v>0</v>
      </c>
      <c r="BI211" s="119">
        <f>IF(U211="nulová",N211,0)</f>
        <v>0</v>
      </c>
      <c r="BJ211" s="19" t="s">
        <v>87</v>
      </c>
      <c r="BK211" s="119">
        <f>ROUND(L211*K211,2)</f>
        <v>0</v>
      </c>
      <c r="BL211" s="19" t="s">
        <v>284</v>
      </c>
      <c r="BM211" s="19" t="s">
        <v>1805</v>
      </c>
    </row>
    <row r="212" spans="2:65" s="1" customFormat="1" ht="22.5" customHeight="1">
      <c r="B212" s="36"/>
      <c r="C212" s="175" t="s">
        <v>562</v>
      </c>
      <c r="D212" s="175" t="s">
        <v>184</v>
      </c>
      <c r="E212" s="176" t="s">
        <v>291</v>
      </c>
      <c r="F212" s="250" t="s">
        <v>292</v>
      </c>
      <c r="G212" s="250"/>
      <c r="H212" s="250"/>
      <c r="I212" s="250"/>
      <c r="J212" s="177" t="s">
        <v>283</v>
      </c>
      <c r="K212" s="178">
        <v>1</v>
      </c>
      <c r="L212" s="251">
        <v>0</v>
      </c>
      <c r="M212" s="252"/>
      <c r="N212" s="253">
        <f>ROUND(L212*K212,2)</f>
        <v>0</v>
      </c>
      <c r="O212" s="253"/>
      <c r="P212" s="253"/>
      <c r="Q212" s="253"/>
      <c r="R212" s="38"/>
      <c r="T212" s="179" t="s">
        <v>22</v>
      </c>
      <c r="U212" s="45" t="s">
        <v>44</v>
      </c>
      <c r="V212" s="37"/>
      <c r="W212" s="180">
        <f>V212*K212</f>
        <v>0</v>
      </c>
      <c r="X212" s="180">
        <v>0</v>
      </c>
      <c r="Y212" s="180">
        <f>X212*K212</f>
        <v>0</v>
      </c>
      <c r="Z212" s="180">
        <v>0</v>
      </c>
      <c r="AA212" s="181">
        <f>Z212*K212</f>
        <v>0</v>
      </c>
      <c r="AR212" s="19" t="s">
        <v>284</v>
      </c>
      <c r="AT212" s="19" t="s">
        <v>184</v>
      </c>
      <c r="AU212" s="19" t="s">
        <v>105</v>
      </c>
      <c r="AY212" s="19" t="s">
        <v>183</v>
      </c>
      <c r="BE212" s="119">
        <f>IF(U212="základní",N212,0)</f>
        <v>0</v>
      </c>
      <c r="BF212" s="119">
        <f>IF(U212="snížená",N212,0)</f>
        <v>0</v>
      </c>
      <c r="BG212" s="119">
        <f>IF(U212="zákl. přenesená",N212,0)</f>
        <v>0</v>
      </c>
      <c r="BH212" s="119">
        <f>IF(U212="sníž. přenesená",N212,0)</f>
        <v>0</v>
      </c>
      <c r="BI212" s="119">
        <f>IF(U212="nulová",N212,0)</f>
        <v>0</v>
      </c>
      <c r="BJ212" s="19" t="s">
        <v>87</v>
      </c>
      <c r="BK212" s="119">
        <f>ROUND(L212*K212,2)</f>
        <v>0</v>
      </c>
      <c r="BL212" s="19" t="s">
        <v>284</v>
      </c>
      <c r="BM212" s="19" t="s">
        <v>1806</v>
      </c>
    </row>
    <row r="213" spans="2:63" s="10" customFormat="1" ht="29.9" customHeight="1">
      <c r="B213" s="164"/>
      <c r="C213" s="165"/>
      <c r="D213" s="174" t="s">
        <v>157</v>
      </c>
      <c r="E213" s="174"/>
      <c r="F213" s="174"/>
      <c r="G213" s="174"/>
      <c r="H213" s="174"/>
      <c r="I213" s="174"/>
      <c r="J213" s="174"/>
      <c r="K213" s="174"/>
      <c r="L213" s="174"/>
      <c r="M213" s="174"/>
      <c r="N213" s="260">
        <f>BK213</f>
        <v>0</v>
      </c>
      <c r="O213" s="261"/>
      <c r="P213" s="261"/>
      <c r="Q213" s="261"/>
      <c r="R213" s="167"/>
      <c r="T213" s="168"/>
      <c r="U213" s="165"/>
      <c r="V213" s="165"/>
      <c r="W213" s="169">
        <f>W214</f>
        <v>0</v>
      </c>
      <c r="X213" s="165"/>
      <c r="Y213" s="169">
        <f>Y214</f>
        <v>0</v>
      </c>
      <c r="Z213" s="165"/>
      <c r="AA213" s="170">
        <f>AA214</f>
        <v>0</v>
      </c>
      <c r="AR213" s="171" t="s">
        <v>202</v>
      </c>
      <c r="AT213" s="172" t="s">
        <v>78</v>
      </c>
      <c r="AU213" s="172" t="s">
        <v>87</v>
      </c>
      <c r="AY213" s="171" t="s">
        <v>183</v>
      </c>
      <c r="BK213" s="173">
        <f>BK214</f>
        <v>0</v>
      </c>
    </row>
    <row r="214" spans="2:65" s="1" customFormat="1" ht="22.5" customHeight="1">
      <c r="B214" s="36"/>
      <c r="C214" s="175" t="s">
        <v>566</v>
      </c>
      <c r="D214" s="175" t="s">
        <v>184</v>
      </c>
      <c r="E214" s="176" t="s">
        <v>295</v>
      </c>
      <c r="F214" s="250" t="s">
        <v>296</v>
      </c>
      <c r="G214" s="250"/>
      <c r="H214" s="250"/>
      <c r="I214" s="250"/>
      <c r="J214" s="177" t="s">
        <v>283</v>
      </c>
      <c r="K214" s="178">
        <v>1</v>
      </c>
      <c r="L214" s="251">
        <v>0</v>
      </c>
      <c r="M214" s="252"/>
      <c r="N214" s="253">
        <f>ROUND(L214*K214,2)</f>
        <v>0</v>
      </c>
      <c r="O214" s="253"/>
      <c r="P214" s="253"/>
      <c r="Q214" s="253"/>
      <c r="R214" s="38"/>
      <c r="T214" s="179" t="s">
        <v>22</v>
      </c>
      <c r="U214" s="45" t="s">
        <v>44</v>
      </c>
      <c r="V214" s="37"/>
      <c r="W214" s="180">
        <f>V214*K214</f>
        <v>0</v>
      </c>
      <c r="X214" s="180">
        <v>0</v>
      </c>
      <c r="Y214" s="180">
        <f>X214*K214</f>
        <v>0</v>
      </c>
      <c r="Z214" s="180">
        <v>0</v>
      </c>
      <c r="AA214" s="181">
        <f>Z214*K214</f>
        <v>0</v>
      </c>
      <c r="AR214" s="19" t="s">
        <v>284</v>
      </c>
      <c r="AT214" s="19" t="s">
        <v>184</v>
      </c>
      <c r="AU214" s="19" t="s">
        <v>105</v>
      </c>
      <c r="AY214" s="19" t="s">
        <v>183</v>
      </c>
      <c r="BE214" s="119">
        <f>IF(U214="základní",N214,0)</f>
        <v>0</v>
      </c>
      <c r="BF214" s="119">
        <f>IF(U214="snížená",N214,0)</f>
        <v>0</v>
      </c>
      <c r="BG214" s="119">
        <f>IF(U214="zákl. přenesená",N214,0)</f>
        <v>0</v>
      </c>
      <c r="BH214" s="119">
        <f>IF(U214="sníž. přenesená",N214,0)</f>
        <v>0</v>
      </c>
      <c r="BI214" s="119">
        <f>IF(U214="nulová",N214,0)</f>
        <v>0</v>
      </c>
      <c r="BJ214" s="19" t="s">
        <v>87</v>
      </c>
      <c r="BK214" s="119">
        <f>ROUND(L214*K214,2)</f>
        <v>0</v>
      </c>
      <c r="BL214" s="19" t="s">
        <v>284</v>
      </c>
      <c r="BM214" s="19" t="s">
        <v>1807</v>
      </c>
    </row>
    <row r="215" spans="2:63" s="10" customFormat="1" ht="29.9" customHeight="1">
      <c r="B215" s="164"/>
      <c r="C215" s="165"/>
      <c r="D215" s="174" t="s">
        <v>158</v>
      </c>
      <c r="E215" s="174"/>
      <c r="F215" s="174"/>
      <c r="G215" s="174"/>
      <c r="H215" s="174"/>
      <c r="I215" s="174"/>
      <c r="J215" s="174"/>
      <c r="K215" s="174"/>
      <c r="L215" s="174"/>
      <c r="M215" s="174"/>
      <c r="N215" s="260">
        <f>BK215</f>
        <v>0</v>
      </c>
      <c r="O215" s="261"/>
      <c r="P215" s="261"/>
      <c r="Q215" s="261"/>
      <c r="R215" s="167"/>
      <c r="T215" s="168"/>
      <c r="U215" s="165"/>
      <c r="V215" s="165"/>
      <c r="W215" s="169">
        <f>SUM(W216:W217)</f>
        <v>0</v>
      </c>
      <c r="X215" s="165"/>
      <c r="Y215" s="169">
        <f>SUM(Y216:Y217)</f>
        <v>0</v>
      </c>
      <c r="Z215" s="165"/>
      <c r="AA215" s="170">
        <f>SUM(AA216:AA217)</f>
        <v>0</v>
      </c>
      <c r="AR215" s="171" t="s">
        <v>202</v>
      </c>
      <c r="AT215" s="172" t="s">
        <v>78</v>
      </c>
      <c r="AU215" s="172" t="s">
        <v>87</v>
      </c>
      <c r="AY215" s="171" t="s">
        <v>183</v>
      </c>
      <c r="BK215" s="173">
        <f>SUM(BK216:BK217)</f>
        <v>0</v>
      </c>
    </row>
    <row r="216" spans="2:65" s="1" customFormat="1" ht="22.5" customHeight="1">
      <c r="B216" s="36"/>
      <c r="C216" s="175" t="s">
        <v>570</v>
      </c>
      <c r="D216" s="175" t="s">
        <v>184</v>
      </c>
      <c r="E216" s="176" t="s">
        <v>299</v>
      </c>
      <c r="F216" s="250" t="s">
        <v>300</v>
      </c>
      <c r="G216" s="250"/>
      <c r="H216" s="250"/>
      <c r="I216" s="250"/>
      <c r="J216" s="177" t="s">
        <v>301</v>
      </c>
      <c r="K216" s="178">
        <v>8</v>
      </c>
      <c r="L216" s="251">
        <v>0</v>
      </c>
      <c r="M216" s="252"/>
      <c r="N216" s="253">
        <f>ROUND(L216*K216,2)</f>
        <v>0</v>
      </c>
      <c r="O216" s="253"/>
      <c r="P216" s="253"/>
      <c r="Q216" s="253"/>
      <c r="R216" s="38"/>
      <c r="T216" s="179" t="s">
        <v>22</v>
      </c>
      <c r="U216" s="45" t="s">
        <v>44</v>
      </c>
      <c r="V216" s="37"/>
      <c r="W216" s="180">
        <f>V216*K216</f>
        <v>0</v>
      </c>
      <c r="X216" s="180">
        <v>0</v>
      </c>
      <c r="Y216" s="180">
        <f>X216*K216</f>
        <v>0</v>
      </c>
      <c r="Z216" s="180">
        <v>0</v>
      </c>
      <c r="AA216" s="181">
        <f>Z216*K216</f>
        <v>0</v>
      </c>
      <c r="AR216" s="19" t="s">
        <v>284</v>
      </c>
      <c r="AT216" s="19" t="s">
        <v>184</v>
      </c>
      <c r="AU216" s="19" t="s">
        <v>105</v>
      </c>
      <c r="AY216" s="19" t="s">
        <v>183</v>
      </c>
      <c r="BE216" s="119">
        <f>IF(U216="základní",N216,0)</f>
        <v>0</v>
      </c>
      <c r="BF216" s="119">
        <f>IF(U216="snížená",N216,0)</f>
        <v>0</v>
      </c>
      <c r="BG216" s="119">
        <f>IF(U216="zákl. přenesená",N216,0)</f>
        <v>0</v>
      </c>
      <c r="BH216" s="119">
        <f>IF(U216="sníž. přenesená",N216,0)</f>
        <v>0</v>
      </c>
      <c r="BI216" s="119">
        <f>IF(U216="nulová",N216,0)</f>
        <v>0</v>
      </c>
      <c r="BJ216" s="19" t="s">
        <v>87</v>
      </c>
      <c r="BK216" s="119">
        <f>ROUND(L216*K216,2)</f>
        <v>0</v>
      </c>
      <c r="BL216" s="19" t="s">
        <v>284</v>
      </c>
      <c r="BM216" s="19" t="s">
        <v>1808</v>
      </c>
    </row>
    <row r="217" spans="2:65" s="1" customFormat="1" ht="22.5" customHeight="1">
      <c r="B217" s="36"/>
      <c r="C217" s="175" t="s">
        <v>574</v>
      </c>
      <c r="D217" s="175" t="s">
        <v>184</v>
      </c>
      <c r="E217" s="176" t="s">
        <v>304</v>
      </c>
      <c r="F217" s="250" t="s">
        <v>305</v>
      </c>
      <c r="G217" s="250"/>
      <c r="H217" s="250"/>
      <c r="I217" s="250"/>
      <c r="J217" s="177" t="s">
        <v>283</v>
      </c>
      <c r="K217" s="178">
        <v>1</v>
      </c>
      <c r="L217" s="251">
        <v>0</v>
      </c>
      <c r="M217" s="252"/>
      <c r="N217" s="253">
        <f>ROUND(L217*K217,2)</f>
        <v>0</v>
      </c>
      <c r="O217" s="253"/>
      <c r="P217" s="253"/>
      <c r="Q217" s="253"/>
      <c r="R217" s="38"/>
      <c r="T217" s="179" t="s">
        <v>22</v>
      </c>
      <c r="U217" s="45" t="s">
        <v>44</v>
      </c>
      <c r="V217" s="37"/>
      <c r="W217" s="180">
        <f>V217*K217</f>
        <v>0</v>
      </c>
      <c r="X217" s="180">
        <v>0</v>
      </c>
      <c r="Y217" s="180">
        <f>X217*K217</f>
        <v>0</v>
      </c>
      <c r="Z217" s="180">
        <v>0</v>
      </c>
      <c r="AA217" s="181">
        <f>Z217*K217</f>
        <v>0</v>
      </c>
      <c r="AR217" s="19" t="s">
        <v>284</v>
      </c>
      <c r="AT217" s="19" t="s">
        <v>184</v>
      </c>
      <c r="AU217" s="19" t="s">
        <v>105</v>
      </c>
      <c r="AY217" s="19" t="s">
        <v>183</v>
      </c>
      <c r="BE217" s="119">
        <f>IF(U217="základní",N217,0)</f>
        <v>0</v>
      </c>
      <c r="BF217" s="119">
        <f>IF(U217="snížená",N217,0)</f>
        <v>0</v>
      </c>
      <c r="BG217" s="119">
        <f>IF(U217="zákl. přenesená",N217,0)</f>
        <v>0</v>
      </c>
      <c r="BH217" s="119">
        <f>IF(U217="sníž. přenesená",N217,0)</f>
        <v>0</v>
      </c>
      <c r="BI217" s="119">
        <f>IF(U217="nulová",N217,0)</f>
        <v>0</v>
      </c>
      <c r="BJ217" s="19" t="s">
        <v>87</v>
      </c>
      <c r="BK217" s="119">
        <f>ROUND(L217*K217,2)</f>
        <v>0</v>
      </c>
      <c r="BL217" s="19" t="s">
        <v>284</v>
      </c>
      <c r="BM217" s="19" t="s">
        <v>1809</v>
      </c>
    </row>
    <row r="218" spans="2:63" s="1" customFormat="1" ht="49.9" customHeight="1">
      <c r="B218" s="36"/>
      <c r="C218" s="37"/>
      <c r="D218" s="166" t="s">
        <v>307</v>
      </c>
      <c r="E218" s="37"/>
      <c r="F218" s="37"/>
      <c r="G218" s="37"/>
      <c r="H218" s="37"/>
      <c r="I218" s="37"/>
      <c r="J218" s="37"/>
      <c r="K218" s="37"/>
      <c r="L218" s="37"/>
      <c r="M218" s="37"/>
      <c r="N218" s="247">
        <f>BK218</f>
        <v>0</v>
      </c>
      <c r="O218" s="248"/>
      <c r="P218" s="248"/>
      <c r="Q218" s="248"/>
      <c r="R218" s="38"/>
      <c r="T218" s="155"/>
      <c r="U218" s="57"/>
      <c r="V218" s="57"/>
      <c r="W218" s="57"/>
      <c r="X218" s="57"/>
      <c r="Y218" s="57"/>
      <c r="Z218" s="57"/>
      <c r="AA218" s="59"/>
      <c r="AT218" s="19" t="s">
        <v>78</v>
      </c>
      <c r="AU218" s="19" t="s">
        <v>79</v>
      </c>
      <c r="AY218" s="19" t="s">
        <v>308</v>
      </c>
      <c r="BK218" s="119">
        <v>0</v>
      </c>
    </row>
    <row r="219" spans="2:18" s="1" customFormat="1" ht="7" customHeight="1">
      <c r="B219" s="60"/>
      <c r="C219" s="61"/>
      <c r="D219" s="61"/>
      <c r="E219" s="61"/>
      <c r="F219" s="61"/>
      <c r="G219" s="61"/>
      <c r="H219" s="61"/>
      <c r="I219" s="61"/>
      <c r="J219" s="61"/>
      <c r="K219" s="61"/>
      <c r="L219" s="61"/>
      <c r="M219" s="61"/>
      <c r="N219" s="61"/>
      <c r="O219" s="61"/>
      <c r="P219" s="61"/>
      <c r="Q219" s="61"/>
      <c r="R219" s="62"/>
    </row>
  </sheetData>
  <sheetProtection algorithmName="SHA-512" hashValue="/GX3FCXB9OpPoD04HjPcJ0+F8DOGYDE/QtA+qyHWNDmMwK+8t6FP9x+w/RbF3rqHsbwG5C4T7sFlzGkf1aL/6g==" saltValue="3FynI71TJAhpp7HpcIKWmA==" spinCount="100000" sheet="1" objects="1" scenarios="1" formatCells="0" formatColumns="0" formatRows="0" sort="0" autoFilter="0"/>
  <mergeCells count="310">
    <mergeCell ref="C2:Q2"/>
    <mergeCell ref="C4:Q4"/>
    <mergeCell ref="F6:P6"/>
    <mergeCell ref="F7:P7"/>
    <mergeCell ref="O9:P9"/>
    <mergeCell ref="O11:P11"/>
    <mergeCell ref="O12:P12"/>
    <mergeCell ref="O14:P14"/>
    <mergeCell ref="E15:L15"/>
    <mergeCell ref="O15:P15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D109:H109"/>
    <mergeCell ref="N109:Q109"/>
    <mergeCell ref="D110:H110"/>
    <mergeCell ref="N110:Q110"/>
    <mergeCell ref="N111:Q111"/>
    <mergeCell ref="N98:Q98"/>
    <mergeCell ref="N99:Q99"/>
    <mergeCell ref="N100:Q100"/>
    <mergeCell ref="N101:Q101"/>
    <mergeCell ref="N102:Q102"/>
    <mergeCell ref="N103:Q103"/>
    <mergeCell ref="N105:Q105"/>
    <mergeCell ref="D106:H106"/>
    <mergeCell ref="N106:Q106"/>
    <mergeCell ref="F133:I133"/>
    <mergeCell ref="L133:M133"/>
    <mergeCell ref="N133:Q133"/>
    <mergeCell ref="F134:I134"/>
    <mergeCell ref="L134:M134"/>
    <mergeCell ref="N134:Q134"/>
    <mergeCell ref="F135:I135"/>
    <mergeCell ref="L135:M135"/>
    <mergeCell ref="N135:Q135"/>
    <mergeCell ref="F138:I138"/>
    <mergeCell ref="L138:M138"/>
    <mergeCell ref="N138:Q138"/>
    <mergeCell ref="F139:I139"/>
    <mergeCell ref="L139:M139"/>
    <mergeCell ref="N139:Q139"/>
    <mergeCell ref="F140:I140"/>
    <mergeCell ref="L140:M140"/>
    <mergeCell ref="N140:Q140"/>
    <mergeCell ref="F141:I141"/>
    <mergeCell ref="L141:M141"/>
    <mergeCell ref="N141:Q141"/>
    <mergeCell ref="F144:I144"/>
    <mergeCell ref="L144:M144"/>
    <mergeCell ref="N144:Q144"/>
    <mergeCell ref="F145:I145"/>
    <mergeCell ref="L145:M145"/>
    <mergeCell ref="N145:Q145"/>
    <mergeCell ref="F146:I146"/>
    <mergeCell ref="L146:M146"/>
    <mergeCell ref="N146:Q146"/>
    <mergeCell ref="F147:I147"/>
    <mergeCell ref="L147:M147"/>
    <mergeCell ref="N147:Q147"/>
    <mergeCell ref="F148:I148"/>
    <mergeCell ref="L148:M148"/>
    <mergeCell ref="N148:Q148"/>
    <mergeCell ref="F149:I149"/>
    <mergeCell ref="L149:M149"/>
    <mergeCell ref="N149:Q149"/>
    <mergeCell ref="F150:I150"/>
    <mergeCell ref="L150:M150"/>
    <mergeCell ref="N150:Q150"/>
    <mergeCell ref="F151:I151"/>
    <mergeCell ref="L151:M151"/>
    <mergeCell ref="N151:Q151"/>
    <mergeCell ref="F152:I152"/>
    <mergeCell ref="L152:M152"/>
    <mergeCell ref="N152:Q152"/>
    <mergeCell ref="F153:I153"/>
    <mergeCell ref="L153:M153"/>
    <mergeCell ref="N153:Q153"/>
    <mergeCell ref="F154:I154"/>
    <mergeCell ref="L154:M154"/>
    <mergeCell ref="N154:Q154"/>
    <mergeCell ref="F155:I155"/>
    <mergeCell ref="L155:M155"/>
    <mergeCell ref="N155:Q155"/>
    <mergeCell ref="F156:I156"/>
    <mergeCell ref="L156:M156"/>
    <mergeCell ref="N156:Q156"/>
    <mergeCell ref="F157:I157"/>
    <mergeCell ref="L157:M157"/>
    <mergeCell ref="N157:Q157"/>
    <mergeCell ref="F158:I158"/>
    <mergeCell ref="L158:M158"/>
    <mergeCell ref="N158:Q158"/>
    <mergeCell ref="F159:I159"/>
    <mergeCell ref="L159:M159"/>
    <mergeCell ref="N159:Q159"/>
    <mergeCell ref="F160:I160"/>
    <mergeCell ref="L160:M160"/>
    <mergeCell ref="N160:Q160"/>
    <mergeCell ref="F161:I161"/>
    <mergeCell ref="L161:M161"/>
    <mergeCell ref="N161:Q161"/>
    <mergeCell ref="F162:I162"/>
    <mergeCell ref="L162:M162"/>
    <mergeCell ref="N162:Q162"/>
    <mergeCell ref="F163:I163"/>
    <mergeCell ref="L163:M163"/>
    <mergeCell ref="N163:Q163"/>
    <mergeCell ref="F164:I164"/>
    <mergeCell ref="L164:M164"/>
    <mergeCell ref="N164:Q164"/>
    <mergeCell ref="F165:I165"/>
    <mergeCell ref="L165:M165"/>
    <mergeCell ref="N165:Q165"/>
    <mergeCell ref="F166:I166"/>
    <mergeCell ref="L166:M166"/>
    <mergeCell ref="N166:Q166"/>
    <mergeCell ref="F167:I167"/>
    <mergeCell ref="L167:M167"/>
    <mergeCell ref="N167:Q167"/>
    <mergeCell ref="F168:I168"/>
    <mergeCell ref="L168:M168"/>
    <mergeCell ref="N168:Q168"/>
    <mergeCell ref="F169:I169"/>
    <mergeCell ref="L169:M169"/>
    <mergeCell ref="N169:Q169"/>
    <mergeCell ref="F170:I170"/>
    <mergeCell ref="L170:M170"/>
    <mergeCell ref="N170:Q170"/>
    <mergeCell ref="F171:I171"/>
    <mergeCell ref="L171:M171"/>
    <mergeCell ref="N171:Q171"/>
    <mergeCell ref="F172:I172"/>
    <mergeCell ref="L172:M172"/>
    <mergeCell ref="N172:Q172"/>
    <mergeCell ref="F173:I173"/>
    <mergeCell ref="L173:M173"/>
    <mergeCell ref="N173:Q173"/>
    <mergeCell ref="F174:I174"/>
    <mergeCell ref="L174:M174"/>
    <mergeCell ref="N174:Q174"/>
    <mergeCell ref="F175:I175"/>
    <mergeCell ref="L175:M175"/>
    <mergeCell ref="N175:Q175"/>
    <mergeCell ref="F176:I176"/>
    <mergeCell ref="L176:M176"/>
    <mergeCell ref="N176:Q176"/>
    <mergeCell ref="F177:I177"/>
    <mergeCell ref="L177:M177"/>
    <mergeCell ref="N177:Q177"/>
    <mergeCell ref="F178:I178"/>
    <mergeCell ref="L178:M178"/>
    <mergeCell ref="N178:Q178"/>
    <mergeCell ref="F179:I179"/>
    <mergeCell ref="L179:M179"/>
    <mergeCell ref="N179:Q179"/>
    <mergeCell ref="F180:I180"/>
    <mergeCell ref="L180:M180"/>
    <mergeCell ref="N180:Q180"/>
    <mergeCell ref="F181:I181"/>
    <mergeCell ref="L181:M181"/>
    <mergeCell ref="N181:Q181"/>
    <mergeCell ref="F187:I187"/>
    <mergeCell ref="L187:M187"/>
    <mergeCell ref="N187:Q187"/>
    <mergeCell ref="F182:I182"/>
    <mergeCell ref="L182:M182"/>
    <mergeCell ref="N182:Q182"/>
    <mergeCell ref="F183:I183"/>
    <mergeCell ref="L183:M183"/>
    <mergeCell ref="N183:Q183"/>
    <mergeCell ref="F184:I184"/>
    <mergeCell ref="L184:M184"/>
    <mergeCell ref="N184:Q184"/>
    <mergeCell ref="F192:I192"/>
    <mergeCell ref="L192:M192"/>
    <mergeCell ref="N192:Q192"/>
    <mergeCell ref="F193:I193"/>
    <mergeCell ref="L193:M193"/>
    <mergeCell ref="N193:Q193"/>
    <mergeCell ref="F195:I195"/>
    <mergeCell ref="L195:M195"/>
    <mergeCell ref="N195:Q195"/>
    <mergeCell ref="F197:I197"/>
    <mergeCell ref="L197:M197"/>
    <mergeCell ref="N197:Q197"/>
    <mergeCell ref="F198:I198"/>
    <mergeCell ref="L198:M198"/>
    <mergeCell ref="N198:Q198"/>
    <mergeCell ref="F199:I199"/>
    <mergeCell ref="L199:M199"/>
    <mergeCell ref="N199:Q199"/>
    <mergeCell ref="F200:I200"/>
    <mergeCell ref="L200:M200"/>
    <mergeCell ref="N200:Q200"/>
    <mergeCell ref="F201:I201"/>
    <mergeCell ref="L201:M201"/>
    <mergeCell ref="N201:Q201"/>
    <mergeCell ref="F202:I202"/>
    <mergeCell ref="L202:M202"/>
    <mergeCell ref="N202:Q202"/>
    <mergeCell ref="F203:I203"/>
    <mergeCell ref="L203:M203"/>
    <mergeCell ref="N203:Q203"/>
    <mergeCell ref="F205:I205"/>
    <mergeCell ref="L205:M205"/>
    <mergeCell ref="N205:Q205"/>
    <mergeCell ref="F206:I206"/>
    <mergeCell ref="L206:M206"/>
    <mergeCell ref="N206:Q206"/>
    <mergeCell ref="F209:I209"/>
    <mergeCell ref="L209:M209"/>
    <mergeCell ref="N209:Q209"/>
    <mergeCell ref="F211:I211"/>
    <mergeCell ref="L211:M211"/>
    <mergeCell ref="N211:Q211"/>
    <mergeCell ref="F212:I212"/>
    <mergeCell ref="L212:M212"/>
    <mergeCell ref="N212:Q212"/>
    <mergeCell ref="F214:I214"/>
    <mergeCell ref="L214:M214"/>
    <mergeCell ref="N214:Q214"/>
    <mergeCell ref="F216:I216"/>
    <mergeCell ref="L216:M216"/>
    <mergeCell ref="N216:Q216"/>
    <mergeCell ref="F217:I217"/>
    <mergeCell ref="L217:M217"/>
    <mergeCell ref="N217:Q217"/>
    <mergeCell ref="H1:K1"/>
    <mergeCell ref="N130:Q130"/>
    <mergeCell ref="N131:Q131"/>
    <mergeCell ref="N132:Q132"/>
    <mergeCell ref="N136:Q136"/>
    <mergeCell ref="N137:Q137"/>
    <mergeCell ref="N142:Q142"/>
    <mergeCell ref="N143:Q143"/>
    <mergeCell ref="N191:Q191"/>
    <mergeCell ref="F188:I188"/>
    <mergeCell ref="L188:M188"/>
    <mergeCell ref="N188:Q188"/>
    <mergeCell ref="F189:I189"/>
    <mergeCell ref="L189:M189"/>
    <mergeCell ref="N189:Q189"/>
    <mergeCell ref="F190:I190"/>
    <mergeCell ref="L190:M190"/>
    <mergeCell ref="N190:Q190"/>
    <mergeCell ref="F185:I185"/>
    <mergeCell ref="L185:M185"/>
    <mergeCell ref="N185:Q185"/>
    <mergeCell ref="F186:I186"/>
    <mergeCell ref="L186:M186"/>
    <mergeCell ref="N186:Q186"/>
    <mergeCell ref="S2:AC2"/>
    <mergeCell ref="N196:Q196"/>
    <mergeCell ref="N204:Q204"/>
    <mergeCell ref="N207:Q207"/>
    <mergeCell ref="N208:Q208"/>
    <mergeCell ref="N210:Q210"/>
    <mergeCell ref="N213:Q213"/>
    <mergeCell ref="N215:Q215"/>
    <mergeCell ref="N218:Q218"/>
    <mergeCell ref="N194:Q194"/>
    <mergeCell ref="L113:Q113"/>
    <mergeCell ref="C119:Q119"/>
    <mergeCell ref="F121:P121"/>
    <mergeCell ref="F122:P122"/>
    <mergeCell ref="M124:P124"/>
    <mergeCell ref="M126:Q126"/>
    <mergeCell ref="M127:Q127"/>
    <mergeCell ref="F129:I129"/>
    <mergeCell ref="L129:M129"/>
    <mergeCell ref="N129:Q129"/>
    <mergeCell ref="D107:H107"/>
    <mergeCell ref="N107:Q107"/>
    <mergeCell ref="D108:H108"/>
    <mergeCell ref="N108:Q108"/>
  </mergeCells>
  <hyperlinks>
    <hyperlink ref="F1:G1" location="C2" display="1) Krycí list rozpočtu"/>
    <hyperlink ref="H1:K1" location="C86" display="2) Rekapitulace rozpočtu"/>
    <hyperlink ref="L1" location="C129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 scale="95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68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75" customHeight="1">
      <c r="A1" s="127"/>
      <c r="B1" s="13"/>
      <c r="C1" s="13"/>
      <c r="D1" s="14" t="s">
        <v>1</v>
      </c>
      <c r="E1" s="13"/>
      <c r="F1" s="15" t="s">
        <v>134</v>
      </c>
      <c r="G1" s="15"/>
      <c r="H1" s="249" t="s">
        <v>135</v>
      </c>
      <c r="I1" s="249"/>
      <c r="J1" s="249"/>
      <c r="K1" s="249"/>
      <c r="L1" s="15" t="s">
        <v>136</v>
      </c>
      <c r="M1" s="13"/>
      <c r="N1" s="13"/>
      <c r="O1" s="14" t="s">
        <v>137</v>
      </c>
      <c r="P1" s="13"/>
      <c r="Q1" s="13"/>
      <c r="R1" s="13"/>
      <c r="S1" s="15" t="s">
        <v>138</v>
      </c>
      <c r="T1" s="15"/>
      <c r="U1" s="127"/>
      <c r="V1" s="127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</row>
    <row r="2" spans="3:46" ht="37" customHeight="1">
      <c r="C2" s="234" t="s">
        <v>7</v>
      </c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5"/>
      <c r="Q2" s="235"/>
      <c r="S2" s="199" t="s">
        <v>8</v>
      </c>
      <c r="T2" s="200"/>
      <c r="U2" s="200"/>
      <c r="V2" s="200"/>
      <c r="W2" s="200"/>
      <c r="X2" s="200"/>
      <c r="Y2" s="200"/>
      <c r="Z2" s="200"/>
      <c r="AA2" s="200"/>
      <c r="AB2" s="200"/>
      <c r="AC2" s="200"/>
      <c r="AT2" s="19" t="s">
        <v>88</v>
      </c>
    </row>
    <row r="3" spans="2:46" ht="7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2"/>
      <c r="AT3" s="19" t="s">
        <v>105</v>
      </c>
    </row>
    <row r="4" spans="2:46" ht="37" customHeight="1">
      <c r="B4" s="23"/>
      <c r="C4" s="223" t="s">
        <v>139</v>
      </c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224"/>
      <c r="O4" s="224"/>
      <c r="P4" s="224"/>
      <c r="Q4" s="224"/>
      <c r="R4" s="24"/>
      <c r="T4" s="25" t="s">
        <v>13</v>
      </c>
      <c r="AT4" s="19" t="s">
        <v>6</v>
      </c>
    </row>
    <row r="5" spans="2:18" ht="7" customHeight="1">
      <c r="B5" s="23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4"/>
    </row>
    <row r="6" spans="2:18" ht="25.4" customHeight="1">
      <c r="B6" s="23"/>
      <c r="C6" s="27"/>
      <c r="D6" s="31" t="s">
        <v>19</v>
      </c>
      <c r="E6" s="27"/>
      <c r="F6" s="271" t="str">
        <f>'Rekapitulace stavby'!K6</f>
        <v>Výměna technologie měnírny Letná - DPS</v>
      </c>
      <c r="G6" s="272"/>
      <c r="H6" s="272"/>
      <c r="I6" s="272"/>
      <c r="J6" s="272"/>
      <c r="K6" s="272"/>
      <c r="L6" s="272"/>
      <c r="M6" s="272"/>
      <c r="N6" s="272"/>
      <c r="O6" s="272"/>
      <c r="P6" s="272"/>
      <c r="Q6" s="27"/>
      <c r="R6" s="24"/>
    </row>
    <row r="7" spans="2:18" s="1" customFormat="1" ht="32.9" customHeight="1">
      <c r="B7" s="36"/>
      <c r="C7" s="37"/>
      <c r="D7" s="30" t="s">
        <v>140</v>
      </c>
      <c r="E7" s="37"/>
      <c r="F7" s="240" t="s">
        <v>141</v>
      </c>
      <c r="G7" s="270"/>
      <c r="H7" s="270"/>
      <c r="I7" s="270"/>
      <c r="J7" s="270"/>
      <c r="K7" s="270"/>
      <c r="L7" s="270"/>
      <c r="M7" s="270"/>
      <c r="N7" s="270"/>
      <c r="O7" s="270"/>
      <c r="P7" s="270"/>
      <c r="Q7" s="37"/>
      <c r="R7" s="38"/>
    </row>
    <row r="8" spans="2:18" s="1" customFormat="1" ht="14.5" customHeight="1">
      <c r="B8" s="36"/>
      <c r="C8" s="37"/>
      <c r="D8" s="31" t="s">
        <v>21</v>
      </c>
      <c r="E8" s="37"/>
      <c r="F8" s="29" t="s">
        <v>22</v>
      </c>
      <c r="G8" s="37"/>
      <c r="H8" s="37"/>
      <c r="I8" s="37"/>
      <c r="J8" s="37"/>
      <c r="K8" s="37"/>
      <c r="L8" s="37"/>
      <c r="M8" s="31" t="s">
        <v>23</v>
      </c>
      <c r="N8" s="37"/>
      <c r="O8" s="29" t="s">
        <v>22</v>
      </c>
      <c r="P8" s="37"/>
      <c r="Q8" s="37"/>
      <c r="R8" s="38"/>
    </row>
    <row r="9" spans="2:18" s="1" customFormat="1" ht="14.5" customHeight="1">
      <c r="B9" s="36"/>
      <c r="C9" s="37"/>
      <c r="D9" s="31" t="s">
        <v>24</v>
      </c>
      <c r="E9" s="37"/>
      <c r="F9" s="29" t="s">
        <v>25</v>
      </c>
      <c r="G9" s="37"/>
      <c r="H9" s="37"/>
      <c r="I9" s="37"/>
      <c r="J9" s="37"/>
      <c r="K9" s="37"/>
      <c r="L9" s="37"/>
      <c r="M9" s="31" t="s">
        <v>26</v>
      </c>
      <c r="N9" s="37"/>
      <c r="O9" s="282" t="str">
        <f>'Rekapitulace stavby'!AN8</f>
        <v>18. 7. 2017</v>
      </c>
      <c r="P9" s="266"/>
      <c r="Q9" s="37"/>
      <c r="R9" s="38"/>
    </row>
    <row r="10" spans="2:18" s="1" customFormat="1" ht="10.9" customHeight="1">
      <c r="B10" s="36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8"/>
    </row>
    <row r="11" spans="2:18" s="1" customFormat="1" ht="14.5" customHeight="1">
      <c r="B11" s="36"/>
      <c r="C11" s="37"/>
      <c r="D11" s="31" t="s">
        <v>28</v>
      </c>
      <c r="E11" s="37"/>
      <c r="F11" s="37"/>
      <c r="G11" s="37"/>
      <c r="H11" s="37"/>
      <c r="I11" s="37"/>
      <c r="J11" s="37"/>
      <c r="K11" s="37"/>
      <c r="L11" s="37"/>
      <c r="M11" s="31" t="s">
        <v>29</v>
      </c>
      <c r="N11" s="37"/>
      <c r="O11" s="238" t="s">
        <v>22</v>
      </c>
      <c r="P11" s="238"/>
      <c r="Q11" s="37"/>
      <c r="R11" s="38"/>
    </row>
    <row r="12" spans="2:18" s="1" customFormat="1" ht="18" customHeight="1">
      <c r="B12" s="36"/>
      <c r="C12" s="37"/>
      <c r="D12" s="37"/>
      <c r="E12" s="29" t="s">
        <v>30</v>
      </c>
      <c r="F12" s="37"/>
      <c r="G12" s="37"/>
      <c r="H12" s="37"/>
      <c r="I12" s="37"/>
      <c r="J12" s="37"/>
      <c r="K12" s="37"/>
      <c r="L12" s="37"/>
      <c r="M12" s="31" t="s">
        <v>31</v>
      </c>
      <c r="N12" s="37"/>
      <c r="O12" s="238" t="s">
        <v>22</v>
      </c>
      <c r="P12" s="238"/>
      <c r="Q12" s="37"/>
      <c r="R12" s="38"/>
    </row>
    <row r="13" spans="2:18" s="1" customFormat="1" ht="7" customHeight="1">
      <c r="B13" s="36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8"/>
    </row>
    <row r="14" spans="2:18" s="1" customFormat="1" ht="14.5" customHeight="1">
      <c r="B14" s="36"/>
      <c r="C14" s="37"/>
      <c r="D14" s="31" t="s">
        <v>32</v>
      </c>
      <c r="E14" s="37"/>
      <c r="F14" s="37"/>
      <c r="G14" s="37"/>
      <c r="H14" s="37"/>
      <c r="I14" s="37"/>
      <c r="J14" s="37"/>
      <c r="K14" s="37"/>
      <c r="L14" s="37"/>
      <c r="M14" s="31" t="s">
        <v>29</v>
      </c>
      <c r="N14" s="37"/>
      <c r="O14" s="283" t="str">
        <f>IF('Rekapitulace stavby'!AN13="","",'Rekapitulace stavby'!AN13)</f>
        <v>Vyplň údaj</v>
      </c>
      <c r="P14" s="238"/>
      <c r="Q14" s="37"/>
      <c r="R14" s="38"/>
    </row>
    <row r="15" spans="2:18" s="1" customFormat="1" ht="18" customHeight="1">
      <c r="B15" s="36"/>
      <c r="C15" s="37"/>
      <c r="D15" s="37"/>
      <c r="E15" s="283" t="str">
        <f>IF('Rekapitulace stavby'!E14="","",'Rekapitulace stavby'!E14)</f>
        <v>Vyplň údaj</v>
      </c>
      <c r="F15" s="284"/>
      <c r="G15" s="284"/>
      <c r="H15" s="284"/>
      <c r="I15" s="284"/>
      <c r="J15" s="284"/>
      <c r="K15" s="284"/>
      <c r="L15" s="284"/>
      <c r="M15" s="31" t="s">
        <v>31</v>
      </c>
      <c r="N15" s="37"/>
      <c r="O15" s="283" t="str">
        <f>IF('Rekapitulace stavby'!AN14="","",'Rekapitulace stavby'!AN14)</f>
        <v>Vyplň údaj</v>
      </c>
      <c r="P15" s="238"/>
      <c r="Q15" s="37"/>
      <c r="R15" s="38"/>
    </row>
    <row r="16" spans="2:18" s="1" customFormat="1" ht="7" customHeight="1">
      <c r="B16" s="36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8"/>
    </row>
    <row r="17" spans="2:18" s="1" customFormat="1" ht="14.5" customHeight="1">
      <c r="B17" s="36"/>
      <c r="C17" s="37"/>
      <c r="D17" s="31" t="s">
        <v>34</v>
      </c>
      <c r="E17" s="37"/>
      <c r="F17" s="37"/>
      <c r="G17" s="37"/>
      <c r="H17" s="37"/>
      <c r="I17" s="37"/>
      <c r="J17" s="37"/>
      <c r="K17" s="37"/>
      <c r="L17" s="37"/>
      <c r="M17" s="31" t="s">
        <v>29</v>
      </c>
      <c r="N17" s="37"/>
      <c r="O17" s="238" t="str">
        <f>IF('Rekapitulace stavby'!AN16="","",'Rekapitulace stavby'!AN16)</f>
        <v/>
      </c>
      <c r="P17" s="238"/>
      <c r="Q17" s="37"/>
      <c r="R17" s="38"/>
    </row>
    <row r="18" spans="2:18" s="1" customFormat="1" ht="18" customHeight="1">
      <c r="B18" s="36"/>
      <c r="C18" s="37"/>
      <c r="D18" s="37"/>
      <c r="E18" s="29" t="str">
        <f>IF('Rekapitulace stavby'!E17="","",'Rekapitulace stavby'!E17)</f>
        <v xml:space="preserve"> </v>
      </c>
      <c r="F18" s="37"/>
      <c r="G18" s="37"/>
      <c r="H18" s="37"/>
      <c r="I18" s="37"/>
      <c r="J18" s="37"/>
      <c r="K18" s="37"/>
      <c r="L18" s="37"/>
      <c r="M18" s="31" t="s">
        <v>31</v>
      </c>
      <c r="N18" s="37"/>
      <c r="O18" s="238" t="str">
        <f>IF('Rekapitulace stavby'!AN17="","",'Rekapitulace stavby'!AN17)</f>
        <v/>
      </c>
      <c r="P18" s="238"/>
      <c r="Q18" s="37"/>
      <c r="R18" s="38"/>
    </row>
    <row r="19" spans="2:18" s="1" customFormat="1" ht="7" customHeight="1">
      <c r="B19" s="36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8"/>
    </row>
    <row r="20" spans="2:18" s="1" customFormat="1" ht="14.5" customHeight="1">
      <c r="B20" s="36"/>
      <c r="C20" s="37"/>
      <c r="D20" s="31" t="s">
        <v>37</v>
      </c>
      <c r="E20" s="37"/>
      <c r="F20" s="37"/>
      <c r="G20" s="37"/>
      <c r="H20" s="37"/>
      <c r="I20" s="37"/>
      <c r="J20" s="37"/>
      <c r="K20" s="37"/>
      <c r="L20" s="37"/>
      <c r="M20" s="31" t="s">
        <v>29</v>
      </c>
      <c r="N20" s="37"/>
      <c r="O20" s="238" t="s">
        <v>22</v>
      </c>
      <c r="P20" s="238"/>
      <c r="Q20" s="37"/>
      <c r="R20" s="38"/>
    </row>
    <row r="21" spans="2:18" s="1" customFormat="1" ht="18" customHeight="1">
      <c r="B21" s="36"/>
      <c r="C21" s="37"/>
      <c r="D21" s="37"/>
      <c r="E21" s="29" t="s">
        <v>38</v>
      </c>
      <c r="F21" s="37"/>
      <c r="G21" s="37"/>
      <c r="H21" s="37"/>
      <c r="I21" s="37"/>
      <c r="J21" s="37"/>
      <c r="K21" s="37"/>
      <c r="L21" s="37"/>
      <c r="M21" s="31" t="s">
        <v>31</v>
      </c>
      <c r="N21" s="37"/>
      <c r="O21" s="238" t="s">
        <v>22</v>
      </c>
      <c r="P21" s="238"/>
      <c r="Q21" s="37"/>
      <c r="R21" s="38"/>
    </row>
    <row r="22" spans="2:18" s="1" customFormat="1" ht="7" customHeight="1">
      <c r="B22" s="36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8"/>
    </row>
    <row r="23" spans="2:18" s="1" customFormat="1" ht="14.5" customHeight="1">
      <c r="B23" s="36"/>
      <c r="C23" s="37"/>
      <c r="D23" s="31" t="s">
        <v>39</v>
      </c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8"/>
    </row>
    <row r="24" spans="2:18" s="1" customFormat="1" ht="22.5" customHeight="1">
      <c r="B24" s="36"/>
      <c r="C24" s="37"/>
      <c r="D24" s="37"/>
      <c r="E24" s="243" t="s">
        <v>22</v>
      </c>
      <c r="F24" s="243"/>
      <c r="G24" s="243"/>
      <c r="H24" s="243"/>
      <c r="I24" s="243"/>
      <c r="J24" s="243"/>
      <c r="K24" s="243"/>
      <c r="L24" s="243"/>
      <c r="M24" s="37"/>
      <c r="N24" s="37"/>
      <c r="O24" s="37"/>
      <c r="P24" s="37"/>
      <c r="Q24" s="37"/>
      <c r="R24" s="38"/>
    </row>
    <row r="25" spans="2:18" s="1" customFormat="1" ht="7" customHeight="1">
      <c r="B25" s="36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8"/>
    </row>
    <row r="26" spans="2:18" s="1" customFormat="1" ht="7" customHeight="1">
      <c r="B26" s="36"/>
      <c r="C26" s="37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37"/>
      <c r="R26" s="38"/>
    </row>
    <row r="27" spans="2:18" s="1" customFormat="1" ht="14.5" customHeight="1">
      <c r="B27" s="36"/>
      <c r="C27" s="37"/>
      <c r="D27" s="128" t="s">
        <v>142</v>
      </c>
      <c r="E27" s="37"/>
      <c r="F27" s="37"/>
      <c r="G27" s="37"/>
      <c r="H27" s="37"/>
      <c r="I27" s="37"/>
      <c r="J27" s="37"/>
      <c r="K27" s="37"/>
      <c r="L27" s="37"/>
      <c r="M27" s="244">
        <f>N88</f>
        <v>0</v>
      </c>
      <c r="N27" s="244"/>
      <c r="O27" s="244"/>
      <c r="P27" s="244"/>
      <c r="Q27" s="37"/>
      <c r="R27" s="38"/>
    </row>
    <row r="28" spans="2:18" s="1" customFormat="1" ht="14.5" customHeight="1">
      <c r="B28" s="36"/>
      <c r="C28" s="37"/>
      <c r="D28" s="35" t="s">
        <v>128</v>
      </c>
      <c r="E28" s="37"/>
      <c r="F28" s="37"/>
      <c r="G28" s="37"/>
      <c r="H28" s="37"/>
      <c r="I28" s="37"/>
      <c r="J28" s="37"/>
      <c r="K28" s="37"/>
      <c r="L28" s="37"/>
      <c r="M28" s="244">
        <f>N101</f>
        <v>0</v>
      </c>
      <c r="N28" s="244"/>
      <c r="O28" s="244"/>
      <c r="P28" s="244"/>
      <c r="Q28" s="37"/>
      <c r="R28" s="38"/>
    </row>
    <row r="29" spans="2:18" s="1" customFormat="1" ht="7" customHeight="1">
      <c r="B29" s="36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8"/>
    </row>
    <row r="30" spans="2:18" s="1" customFormat="1" ht="25.4" customHeight="1">
      <c r="B30" s="36"/>
      <c r="C30" s="37"/>
      <c r="D30" s="129" t="s">
        <v>42</v>
      </c>
      <c r="E30" s="37"/>
      <c r="F30" s="37"/>
      <c r="G30" s="37"/>
      <c r="H30" s="37"/>
      <c r="I30" s="37"/>
      <c r="J30" s="37"/>
      <c r="K30" s="37"/>
      <c r="L30" s="37"/>
      <c r="M30" s="281">
        <f>ROUND(M27+M28,2)</f>
        <v>0</v>
      </c>
      <c r="N30" s="270"/>
      <c r="O30" s="270"/>
      <c r="P30" s="270"/>
      <c r="Q30" s="37"/>
      <c r="R30" s="38"/>
    </row>
    <row r="31" spans="2:18" s="1" customFormat="1" ht="7" customHeight="1">
      <c r="B31" s="36"/>
      <c r="C31" s="37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37"/>
      <c r="R31" s="38"/>
    </row>
    <row r="32" spans="2:18" s="1" customFormat="1" ht="14.5" customHeight="1">
      <c r="B32" s="36"/>
      <c r="C32" s="37"/>
      <c r="D32" s="43" t="s">
        <v>43</v>
      </c>
      <c r="E32" s="43" t="s">
        <v>44</v>
      </c>
      <c r="F32" s="44">
        <v>0.21</v>
      </c>
      <c r="G32" s="130" t="s">
        <v>45</v>
      </c>
      <c r="H32" s="278">
        <f>(SUM(BE101:BE108)+SUM(BE126:BE166))</f>
        <v>0</v>
      </c>
      <c r="I32" s="270"/>
      <c r="J32" s="270"/>
      <c r="K32" s="37"/>
      <c r="L32" s="37"/>
      <c r="M32" s="278">
        <f>ROUND((SUM(BE101:BE108)+SUM(BE126:BE166)),2)*F32</f>
        <v>0</v>
      </c>
      <c r="N32" s="270"/>
      <c r="O32" s="270"/>
      <c r="P32" s="270"/>
      <c r="Q32" s="37"/>
      <c r="R32" s="38"/>
    </row>
    <row r="33" spans="2:18" s="1" customFormat="1" ht="14.5" customHeight="1">
      <c r="B33" s="36"/>
      <c r="C33" s="37"/>
      <c r="D33" s="37"/>
      <c r="E33" s="43" t="s">
        <v>46</v>
      </c>
      <c r="F33" s="44">
        <v>0.15</v>
      </c>
      <c r="G33" s="130" t="s">
        <v>45</v>
      </c>
      <c r="H33" s="278">
        <f>(SUM(BF101:BF108)+SUM(BF126:BF166))</f>
        <v>0</v>
      </c>
      <c r="I33" s="270"/>
      <c r="J33" s="270"/>
      <c r="K33" s="37"/>
      <c r="L33" s="37"/>
      <c r="M33" s="278">
        <f>ROUND((SUM(BF101:BF108)+SUM(BF126:BF166)),2)*F33</f>
        <v>0</v>
      </c>
      <c r="N33" s="270"/>
      <c r="O33" s="270"/>
      <c r="P33" s="270"/>
      <c r="Q33" s="37"/>
      <c r="R33" s="38"/>
    </row>
    <row r="34" spans="2:18" s="1" customFormat="1" ht="14.5" customHeight="1" hidden="1">
      <c r="B34" s="36"/>
      <c r="C34" s="37"/>
      <c r="D34" s="37"/>
      <c r="E34" s="43" t="s">
        <v>47</v>
      </c>
      <c r="F34" s="44">
        <v>0.21</v>
      </c>
      <c r="G34" s="130" t="s">
        <v>45</v>
      </c>
      <c r="H34" s="278">
        <f>(SUM(BG101:BG108)+SUM(BG126:BG166))</f>
        <v>0</v>
      </c>
      <c r="I34" s="270"/>
      <c r="J34" s="270"/>
      <c r="K34" s="37"/>
      <c r="L34" s="37"/>
      <c r="M34" s="278">
        <v>0</v>
      </c>
      <c r="N34" s="270"/>
      <c r="O34" s="270"/>
      <c r="P34" s="270"/>
      <c r="Q34" s="37"/>
      <c r="R34" s="38"/>
    </row>
    <row r="35" spans="2:18" s="1" customFormat="1" ht="14.5" customHeight="1" hidden="1">
      <c r="B35" s="36"/>
      <c r="C35" s="37"/>
      <c r="D35" s="37"/>
      <c r="E35" s="43" t="s">
        <v>48</v>
      </c>
      <c r="F35" s="44">
        <v>0.15</v>
      </c>
      <c r="G35" s="130" t="s">
        <v>45</v>
      </c>
      <c r="H35" s="278">
        <f>(SUM(BH101:BH108)+SUM(BH126:BH166))</f>
        <v>0</v>
      </c>
      <c r="I35" s="270"/>
      <c r="J35" s="270"/>
      <c r="K35" s="37"/>
      <c r="L35" s="37"/>
      <c r="M35" s="278">
        <v>0</v>
      </c>
      <c r="N35" s="270"/>
      <c r="O35" s="270"/>
      <c r="P35" s="270"/>
      <c r="Q35" s="37"/>
      <c r="R35" s="38"/>
    </row>
    <row r="36" spans="2:18" s="1" customFormat="1" ht="14.5" customHeight="1" hidden="1">
      <c r="B36" s="36"/>
      <c r="C36" s="37"/>
      <c r="D36" s="37"/>
      <c r="E36" s="43" t="s">
        <v>49</v>
      </c>
      <c r="F36" s="44">
        <v>0</v>
      </c>
      <c r="G36" s="130" t="s">
        <v>45</v>
      </c>
      <c r="H36" s="278">
        <f>(SUM(BI101:BI108)+SUM(BI126:BI166))</f>
        <v>0</v>
      </c>
      <c r="I36" s="270"/>
      <c r="J36" s="270"/>
      <c r="K36" s="37"/>
      <c r="L36" s="37"/>
      <c r="M36" s="278">
        <v>0</v>
      </c>
      <c r="N36" s="270"/>
      <c r="O36" s="270"/>
      <c r="P36" s="270"/>
      <c r="Q36" s="37"/>
      <c r="R36" s="38"/>
    </row>
    <row r="37" spans="2:18" s="1" customFormat="1" ht="7" customHeight="1">
      <c r="B37" s="36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8"/>
    </row>
    <row r="38" spans="2:18" s="1" customFormat="1" ht="25.4" customHeight="1">
      <c r="B38" s="36"/>
      <c r="C38" s="126"/>
      <c r="D38" s="131" t="s">
        <v>50</v>
      </c>
      <c r="E38" s="80"/>
      <c r="F38" s="80"/>
      <c r="G38" s="132" t="s">
        <v>51</v>
      </c>
      <c r="H38" s="133" t="s">
        <v>52</v>
      </c>
      <c r="I38" s="80"/>
      <c r="J38" s="80"/>
      <c r="K38" s="80"/>
      <c r="L38" s="279">
        <f>SUM(M30:M36)</f>
        <v>0</v>
      </c>
      <c r="M38" s="279"/>
      <c r="N38" s="279"/>
      <c r="O38" s="279"/>
      <c r="P38" s="280"/>
      <c r="Q38" s="126"/>
      <c r="R38" s="38"/>
    </row>
    <row r="39" spans="2:18" s="1" customFormat="1" ht="14.5" customHeight="1">
      <c r="B39" s="36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8"/>
    </row>
    <row r="40" spans="2:18" s="1" customFormat="1" ht="14.5" customHeight="1">
      <c r="B40" s="36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8"/>
    </row>
    <row r="41" spans="2:18" ht="13.5">
      <c r="B41" s="23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4"/>
    </row>
    <row r="42" spans="2:18" ht="13.5">
      <c r="B42" s="23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4"/>
    </row>
    <row r="43" spans="2:18" ht="13.5">
      <c r="B43" s="23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4"/>
    </row>
    <row r="44" spans="2:18" ht="13.5">
      <c r="B44" s="23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4"/>
    </row>
    <row r="45" spans="2:18" ht="13.5">
      <c r="B45" s="23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4"/>
    </row>
    <row r="46" spans="2:18" ht="13.5">
      <c r="B46" s="23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4"/>
    </row>
    <row r="47" spans="2:18" ht="13.5">
      <c r="B47" s="23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4"/>
    </row>
    <row r="48" spans="2:18" ht="13.5">
      <c r="B48" s="23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4"/>
    </row>
    <row r="49" spans="2:18" ht="13.5">
      <c r="B49" s="23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4"/>
    </row>
    <row r="50" spans="2:18" s="1" customFormat="1" ht="13.5">
      <c r="B50" s="36"/>
      <c r="C50" s="37"/>
      <c r="D50" s="51" t="s">
        <v>53</v>
      </c>
      <c r="E50" s="52"/>
      <c r="F50" s="52"/>
      <c r="G50" s="52"/>
      <c r="H50" s="53"/>
      <c r="I50" s="37"/>
      <c r="J50" s="51" t="s">
        <v>54</v>
      </c>
      <c r="K50" s="52"/>
      <c r="L50" s="52"/>
      <c r="M50" s="52"/>
      <c r="N50" s="52"/>
      <c r="O50" s="52"/>
      <c r="P50" s="53"/>
      <c r="Q50" s="37"/>
      <c r="R50" s="38"/>
    </row>
    <row r="51" spans="2:18" ht="13.5">
      <c r="B51" s="23"/>
      <c r="C51" s="27"/>
      <c r="D51" s="54"/>
      <c r="E51" s="27"/>
      <c r="F51" s="27"/>
      <c r="G51" s="27"/>
      <c r="H51" s="55"/>
      <c r="I51" s="27"/>
      <c r="J51" s="54"/>
      <c r="K51" s="27"/>
      <c r="L51" s="27"/>
      <c r="M51" s="27"/>
      <c r="N51" s="27"/>
      <c r="O51" s="27"/>
      <c r="P51" s="55"/>
      <c r="Q51" s="27"/>
      <c r="R51" s="24"/>
    </row>
    <row r="52" spans="2:18" ht="13.5">
      <c r="B52" s="23"/>
      <c r="C52" s="27"/>
      <c r="D52" s="54"/>
      <c r="E52" s="27"/>
      <c r="F52" s="27"/>
      <c r="G52" s="27"/>
      <c r="H52" s="55"/>
      <c r="I52" s="27"/>
      <c r="J52" s="54"/>
      <c r="K52" s="27"/>
      <c r="L52" s="27"/>
      <c r="M52" s="27"/>
      <c r="N52" s="27"/>
      <c r="O52" s="27"/>
      <c r="P52" s="55"/>
      <c r="Q52" s="27"/>
      <c r="R52" s="24"/>
    </row>
    <row r="53" spans="2:18" ht="13.5">
      <c r="B53" s="23"/>
      <c r="C53" s="27"/>
      <c r="D53" s="54"/>
      <c r="E53" s="27"/>
      <c r="F53" s="27"/>
      <c r="G53" s="27"/>
      <c r="H53" s="55"/>
      <c r="I53" s="27"/>
      <c r="J53" s="54"/>
      <c r="K53" s="27"/>
      <c r="L53" s="27"/>
      <c r="M53" s="27"/>
      <c r="N53" s="27"/>
      <c r="O53" s="27"/>
      <c r="P53" s="55"/>
      <c r="Q53" s="27"/>
      <c r="R53" s="24"/>
    </row>
    <row r="54" spans="2:18" ht="13.5">
      <c r="B54" s="23"/>
      <c r="C54" s="27"/>
      <c r="D54" s="54"/>
      <c r="E54" s="27"/>
      <c r="F54" s="27"/>
      <c r="G54" s="27"/>
      <c r="H54" s="55"/>
      <c r="I54" s="27"/>
      <c r="J54" s="54"/>
      <c r="K54" s="27"/>
      <c r="L54" s="27"/>
      <c r="M54" s="27"/>
      <c r="N54" s="27"/>
      <c r="O54" s="27"/>
      <c r="P54" s="55"/>
      <c r="Q54" s="27"/>
      <c r="R54" s="24"/>
    </row>
    <row r="55" spans="2:18" ht="13.5">
      <c r="B55" s="23"/>
      <c r="C55" s="27"/>
      <c r="D55" s="54"/>
      <c r="E55" s="27"/>
      <c r="F55" s="27"/>
      <c r="G55" s="27"/>
      <c r="H55" s="55"/>
      <c r="I55" s="27"/>
      <c r="J55" s="54"/>
      <c r="K55" s="27"/>
      <c r="L55" s="27"/>
      <c r="M55" s="27"/>
      <c r="N55" s="27"/>
      <c r="O55" s="27"/>
      <c r="P55" s="55"/>
      <c r="Q55" s="27"/>
      <c r="R55" s="24"/>
    </row>
    <row r="56" spans="2:18" ht="13.5">
      <c r="B56" s="23"/>
      <c r="C56" s="27"/>
      <c r="D56" s="54"/>
      <c r="E56" s="27"/>
      <c r="F56" s="27"/>
      <c r="G56" s="27"/>
      <c r="H56" s="55"/>
      <c r="I56" s="27"/>
      <c r="J56" s="54"/>
      <c r="K56" s="27"/>
      <c r="L56" s="27"/>
      <c r="M56" s="27"/>
      <c r="N56" s="27"/>
      <c r="O56" s="27"/>
      <c r="P56" s="55"/>
      <c r="Q56" s="27"/>
      <c r="R56" s="24"/>
    </row>
    <row r="57" spans="2:18" ht="13.5">
      <c r="B57" s="23"/>
      <c r="C57" s="27"/>
      <c r="D57" s="54"/>
      <c r="E57" s="27"/>
      <c r="F57" s="27"/>
      <c r="G57" s="27"/>
      <c r="H57" s="55"/>
      <c r="I57" s="27"/>
      <c r="J57" s="54"/>
      <c r="K57" s="27"/>
      <c r="L57" s="27"/>
      <c r="M57" s="27"/>
      <c r="N57" s="27"/>
      <c r="O57" s="27"/>
      <c r="P57" s="55"/>
      <c r="Q57" s="27"/>
      <c r="R57" s="24"/>
    </row>
    <row r="58" spans="2:18" ht="13.5">
      <c r="B58" s="23"/>
      <c r="C58" s="27"/>
      <c r="D58" s="54"/>
      <c r="E58" s="27"/>
      <c r="F58" s="27"/>
      <c r="G58" s="27"/>
      <c r="H58" s="55"/>
      <c r="I58" s="27"/>
      <c r="J58" s="54"/>
      <c r="K58" s="27"/>
      <c r="L58" s="27"/>
      <c r="M58" s="27"/>
      <c r="N58" s="27"/>
      <c r="O58" s="27"/>
      <c r="P58" s="55"/>
      <c r="Q58" s="27"/>
      <c r="R58" s="24"/>
    </row>
    <row r="59" spans="2:18" s="1" customFormat="1" ht="13.5">
      <c r="B59" s="36"/>
      <c r="C59" s="37"/>
      <c r="D59" s="56" t="s">
        <v>55</v>
      </c>
      <c r="E59" s="57"/>
      <c r="F59" s="57"/>
      <c r="G59" s="58" t="s">
        <v>56</v>
      </c>
      <c r="H59" s="59"/>
      <c r="I59" s="37"/>
      <c r="J59" s="56" t="s">
        <v>55</v>
      </c>
      <c r="K59" s="57"/>
      <c r="L59" s="57"/>
      <c r="M59" s="57"/>
      <c r="N59" s="58" t="s">
        <v>56</v>
      </c>
      <c r="O59" s="57"/>
      <c r="P59" s="59"/>
      <c r="Q59" s="37"/>
      <c r="R59" s="38"/>
    </row>
    <row r="60" spans="2:18" ht="13.5">
      <c r="B60" s="23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4"/>
    </row>
    <row r="61" spans="2:18" s="1" customFormat="1" ht="13.5">
      <c r="B61" s="36"/>
      <c r="C61" s="37"/>
      <c r="D61" s="51" t="s">
        <v>57</v>
      </c>
      <c r="E61" s="52"/>
      <c r="F61" s="52"/>
      <c r="G61" s="52"/>
      <c r="H61" s="53"/>
      <c r="I61" s="37"/>
      <c r="J61" s="51" t="s">
        <v>58</v>
      </c>
      <c r="K61" s="52"/>
      <c r="L61" s="52"/>
      <c r="M61" s="52"/>
      <c r="N61" s="52"/>
      <c r="O61" s="52"/>
      <c r="P61" s="53"/>
      <c r="Q61" s="37"/>
      <c r="R61" s="38"/>
    </row>
    <row r="62" spans="2:18" ht="13.5">
      <c r="B62" s="23"/>
      <c r="C62" s="27"/>
      <c r="D62" s="54"/>
      <c r="E62" s="27"/>
      <c r="F62" s="27"/>
      <c r="G62" s="27"/>
      <c r="H62" s="55"/>
      <c r="I62" s="27"/>
      <c r="J62" s="54"/>
      <c r="K62" s="27"/>
      <c r="L62" s="27"/>
      <c r="M62" s="27"/>
      <c r="N62" s="27"/>
      <c r="O62" s="27"/>
      <c r="P62" s="55"/>
      <c r="Q62" s="27"/>
      <c r="R62" s="24"/>
    </row>
    <row r="63" spans="2:18" ht="13.5">
      <c r="B63" s="23"/>
      <c r="C63" s="27"/>
      <c r="D63" s="54"/>
      <c r="E63" s="27"/>
      <c r="F63" s="27"/>
      <c r="G63" s="27"/>
      <c r="H63" s="55"/>
      <c r="I63" s="27"/>
      <c r="J63" s="54"/>
      <c r="K63" s="27"/>
      <c r="L63" s="27"/>
      <c r="M63" s="27"/>
      <c r="N63" s="27"/>
      <c r="O63" s="27"/>
      <c r="P63" s="55"/>
      <c r="Q63" s="27"/>
      <c r="R63" s="24"/>
    </row>
    <row r="64" spans="2:18" ht="13.5">
      <c r="B64" s="23"/>
      <c r="C64" s="27"/>
      <c r="D64" s="54"/>
      <c r="E64" s="27"/>
      <c r="F64" s="27"/>
      <c r="G64" s="27"/>
      <c r="H64" s="55"/>
      <c r="I64" s="27"/>
      <c r="J64" s="54"/>
      <c r="K64" s="27"/>
      <c r="L64" s="27"/>
      <c r="M64" s="27"/>
      <c r="N64" s="27"/>
      <c r="O64" s="27"/>
      <c r="P64" s="55"/>
      <c r="Q64" s="27"/>
      <c r="R64" s="24"/>
    </row>
    <row r="65" spans="2:18" ht="13.5">
      <c r="B65" s="23"/>
      <c r="C65" s="27"/>
      <c r="D65" s="54"/>
      <c r="E65" s="27"/>
      <c r="F65" s="27"/>
      <c r="G65" s="27"/>
      <c r="H65" s="55"/>
      <c r="I65" s="27"/>
      <c r="J65" s="54"/>
      <c r="K65" s="27"/>
      <c r="L65" s="27"/>
      <c r="M65" s="27"/>
      <c r="N65" s="27"/>
      <c r="O65" s="27"/>
      <c r="P65" s="55"/>
      <c r="Q65" s="27"/>
      <c r="R65" s="24"/>
    </row>
    <row r="66" spans="2:18" ht="13.5">
      <c r="B66" s="23"/>
      <c r="C66" s="27"/>
      <c r="D66" s="54"/>
      <c r="E66" s="27"/>
      <c r="F66" s="27"/>
      <c r="G66" s="27"/>
      <c r="H66" s="55"/>
      <c r="I66" s="27"/>
      <c r="J66" s="54"/>
      <c r="K66" s="27"/>
      <c r="L66" s="27"/>
      <c r="M66" s="27"/>
      <c r="N66" s="27"/>
      <c r="O66" s="27"/>
      <c r="P66" s="55"/>
      <c r="Q66" s="27"/>
      <c r="R66" s="24"/>
    </row>
    <row r="67" spans="2:18" ht="13.5">
      <c r="B67" s="23"/>
      <c r="C67" s="27"/>
      <c r="D67" s="54"/>
      <c r="E67" s="27"/>
      <c r="F67" s="27"/>
      <c r="G67" s="27"/>
      <c r="H67" s="55"/>
      <c r="I67" s="27"/>
      <c r="J67" s="54"/>
      <c r="K67" s="27"/>
      <c r="L67" s="27"/>
      <c r="M67" s="27"/>
      <c r="N67" s="27"/>
      <c r="O67" s="27"/>
      <c r="P67" s="55"/>
      <c r="Q67" s="27"/>
      <c r="R67" s="24"/>
    </row>
    <row r="68" spans="2:18" ht="13.5">
      <c r="B68" s="23"/>
      <c r="C68" s="27"/>
      <c r="D68" s="54"/>
      <c r="E68" s="27"/>
      <c r="F68" s="27"/>
      <c r="G68" s="27"/>
      <c r="H68" s="55"/>
      <c r="I68" s="27"/>
      <c r="J68" s="54"/>
      <c r="K68" s="27"/>
      <c r="L68" s="27"/>
      <c r="M68" s="27"/>
      <c r="N68" s="27"/>
      <c r="O68" s="27"/>
      <c r="P68" s="55"/>
      <c r="Q68" s="27"/>
      <c r="R68" s="24"/>
    </row>
    <row r="69" spans="2:18" ht="13.5">
      <c r="B69" s="23"/>
      <c r="C69" s="27"/>
      <c r="D69" s="54"/>
      <c r="E69" s="27"/>
      <c r="F69" s="27"/>
      <c r="G69" s="27"/>
      <c r="H69" s="55"/>
      <c r="I69" s="27"/>
      <c r="J69" s="54"/>
      <c r="K69" s="27"/>
      <c r="L69" s="27"/>
      <c r="M69" s="27"/>
      <c r="N69" s="27"/>
      <c r="O69" s="27"/>
      <c r="P69" s="55"/>
      <c r="Q69" s="27"/>
      <c r="R69" s="24"/>
    </row>
    <row r="70" spans="2:18" s="1" customFormat="1" ht="13.5">
      <c r="B70" s="36"/>
      <c r="C70" s="37"/>
      <c r="D70" s="56" t="s">
        <v>55</v>
      </c>
      <c r="E70" s="57"/>
      <c r="F70" s="57"/>
      <c r="G70" s="58" t="s">
        <v>56</v>
      </c>
      <c r="H70" s="59"/>
      <c r="I70" s="37"/>
      <c r="J70" s="56" t="s">
        <v>55</v>
      </c>
      <c r="K70" s="57"/>
      <c r="L70" s="57"/>
      <c r="M70" s="57"/>
      <c r="N70" s="58" t="s">
        <v>56</v>
      </c>
      <c r="O70" s="57"/>
      <c r="P70" s="59"/>
      <c r="Q70" s="37"/>
      <c r="R70" s="38"/>
    </row>
    <row r="71" spans="2:18" s="1" customFormat="1" ht="14.5" customHeight="1">
      <c r="B71" s="60"/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1"/>
      <c r="P71" s="61"/>
      <c r="Q71" s="61"/>
      <c r="R71" s="62"/>
    </row>
    <row r="75" spans="2:18" s="1" customFormat="1" ht="7" customHeight="1">
      <c r="B75" s="134"/>
      <c r="C75" s="135"/>
      <c r="D75" s="135"/>
      <c r="E75" s="135"/>
      <c r="F75" s="135"/>
      <c r="G75" s="135"/>
      <c r="H75" s="135"/>
      <c r="I75" s="135"/>
      <c r="J75" s="135"/>
      <c r="K75" s="135"/>
      <c r="L75" s="135"/>
      <c r="M75" s="135"/>
      <c r="N75" s="135"/>
      <c r="O75" s="135"/>
      <c r="P75" s="135"/>
      <c r="Q75" s="135"/>
      <c r="R75" s="136"/>
    </row>
    <row r="76" spans="2:21" s="1" customFormat="1" ht="37" customHeight="1">
      <c r="B76" s="36"/>
      <c r="C76" s="223" t="s">
        <v>143</v>
      </c>
      <c r="D76" s="224"/>
      <c r="E76" s="224"/>
      <c r="F76" s="224"/>
      <c r="G76" s="224"/>
      <c r="H76" s="224"/>
      <c r="I76" s="224"/>
      <c r="J76" s="224"/>
      <c r="K76" s="224"/>
      <c r="L76" s="224"/>
      <c r="M76" s="224"/>
      <c r="N76" s="224"/>
      <c r="O76" s="224"/>
      <c r="P76" s="224"/>
      <c r="Q76" s="224"/>
      <c r="R76" s="38"/>
      <c r="T76" s="137"/>
      <c r="U76" s="137"/>
    </row>
    <row r="77" spans="2:21" s="1" customFormat="1" ht="7" customHeight="1">
      <c r="B77" s="36"/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8"/>
      <c r="T77" s="137"/>
      <c r="U77" s="137"/>
    </row>
    <row r="78" spans="2:21" s="1" customFormat="1" ht="30" customHeight="1">
      <c r="B78" s="36"/>
      <c r="C78" s="31" t="s">
        <v>19</v>
      </c>
      <c r="D78" s="37"/>
      <c r="E78" s="37"/>
      <c r="F78" s="271" t="str">
        <f>F6</f>
        <v>Výměna technologie měnírny Letná - DPS</v>
      </c>
      <c r="G78" s="272"/>
      <c r="H78" s="272"/>
      <c r="I78" s="272"/>
      <c r="J78" s="272"/>
      <c r="K78" s="272"/>
      <c r="L78" s="272"/>
      <c r="M78" s="272"/>
      <c r="N78" s="272"/>
      <c r="O78" s="272"/>
      <c r="P78" s="272"/>
      <c r="Q78" s="37"/>
      <c r="R78" s="38"/>
      <c r="T78" s="137"/>
      <c r="U78" s="137"/>
    </row>
    <row r="79" spans="2:21" s="1" customFormat="1" ht="37" customHeight="1">
      <c r="B79" s="36"/>
      <c r="C79" s="70" t="s">
        <v>140</v>
      </c>
      <c r="D79" s="37"/>
      <c r="E79" s="37"/>
      <c r="F79" s="225" t="str">
        <f>F7</f>
        <v>PS1 - Rozvodna 22kV</v>
      </c>
      <c r="G79" s="270"/>
      <c r="H79" s="270"/>
      <c r="I79" s="270"/>
      <c r="J79" s="270"/>
      <c r="K79" s="270"/>
      <c r="L79" s="270"/>
      <c r="M79" s="270"/>
      <c r="N79" s="270"/>
      <c r="O79" s="270"/>
      <c r="P79" s="270"/>
      <c r="Q79" s="37"/>
      <c r="R79" s="38"/>
      <c r="T79" s="137"/>
      <c r="U79" s="137"/>
    </row>
    <row r="80" spans="2:21" s="1" customFormat="1" ht="7" customHeight="1">
      <c r="B80" s="36"/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8"/>
      <c r="T80" s="137"/>
      <c r="U80" s="137"/>
    </row>
    <row r="81" spans="2:21" s="1" customFormat="1" ht="18" customHeight="1">
      <c r="B81" s="36"/>
      <c r="C81" s="31" t="s">
        <v>24</v>
      </c>
      <c r="D81" s="37"/>
      <c r="E81" s="37"/>
      <c r="F81" s="29" t="str">
        <f>F9</f>
        <v>Plzeň</v>
      </c>
      <c r="G81" s="37"/>
      <c r="H81" s="37"/>
      <c r="I81" s="37"/>
      <c r="J81" s="37"/>
      <c r="K81" s="31" t="s">
        <v>26</v>
      </c>
      <c r="L81" s="37"/>
      <c r="M81" s="266" t="str">
        <f>IF(O9="","",O9)</f>
        <v>18. 7. 2017</v>
      </c>
      <c r="N81" s="266"/>
      <c r="O81" s="266"/>
      <c r="P81" s="266"/>
      <c r="Q81" s="37"/>
      <c r="R81" s="38"/>
      <c r="T81" s="137"/>
      <c r="U81" s="137"/>
    </row>
    <row r="82" spans="2:21" s="1" customFormat="1" ht="7" customHeight="1">
      <c r="B82" s="36"/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8"/>
      <c r="T82" s="137"/>
      <c r="U82" s="137"/>
    </row>
    <row r="83" spans="2:21" s="1" customFormat="1" ht="13.5">
      <c r="B83" s="36"/>
      <c r="C83" s="31" t="s">
        <v>28</v>
      </c>
      <c r="D83" s="37"/>
      <c r="E83" s="37"/>
      <c r="F83" s="29" t="str">
        <f>E12</f>
        <v>Plzeňské městské dopravní podniky, a.s.</v>
      </c>
      <c r="G83" s="37"/>
      <c r="H83" s="37"/>
      <c r="I83" s="37"/>
      <c r="J83" s="37"/>
      <c r="K83" s="31" t="s">
        <v>34</v>
      </c>
      <c r="L83" s="37"/>
      <c r="M83" s="238" t="str">
        <f>E18</f>
        <v xml:space="preserve"> </v>
      </c>
      <c r="N83" s="238"/>
      <c r="O83" s="238"/>
      <c r="P83" s="238"/>
      <c r="Q83" s="238"/>
      <c r="R83" s="38"/>
      <c r="T83" s="137"/>
      <c r="U83" s="137"/>
    </row>
    <row r="84" spans="2:21" s="1" customFormat="1" ht="14.5" customHeight="1">
      <c r="B84" s="36"/>
      <c r="C84" s="31" t="s">
        <v>32</v>
      </c>
      <c r="D84" s="37"/>
      <c r="E84" s="37"/>
      <c r="F84" s="29" t="str">
        <f>IF(E15="","",E15)</f>
        <v>Vyplň údaj</v>
      </c>
      <c r="G84" s="37"/>
      <c r="H84" s="37"/>
      <c r="I84" s="37"/>
      <c r="J84" s="37"/>
      <c r="K84" s="31" t="s">
        <v>37</v>
      </c>
      <c r="L84" s="37"/>
      <c r="M84" s="238" t="str">
        <f>E21</f>
        <v>RPE, s.r.o.</v>
      </c>
      <c r="N84" s="238"/>
      <c r="O84" s="238"/>
      <c r="P84" s="238"/>
      <c r="Q84" s="238"/>
      <c r="R84" s="38"/>
      <c r="T84" s="137"/>
      <c r="U84" s="137"/>
    </row>
    <row r="85" spans="2:21" s="1" customFormat="1" ht="10.4" customHeight="1">
      <c r="B85" s="36"/>
      <c r="C85" s="37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8"/>
      <c r="T85" s="137"/>
      <c r="U85" s="137"/>
    </row>
    <row r="86" spans="2:21" s="1" customFormat="1" ht="29.25" customHeight="1">
      <c r="B86" s="36"/>
      <c r="C86" s="276" t="s">
        <v>144</v>
      </c>
      <c r="D86" s="277"/>
      <c r="E86" s="277"/>
      <c r="F86" s="277"/>
      <c r="G86" s="277"/>
      <c r="H86" s="126"/>
      <c r="I86" s="126"/>
      <c r="J86" s="126"/>
      <c r="K86" s="126"/>
      <c r="L86" s="126"/>
      <c r="M86" s="126"/>
      <c r="N86" s="276" t="s">
        <v>145</v>
      </c>
      <c r="O86" s="277"/>
      <c r="P86" s="277"/>
      <c r="Q86" s="277"/>
      <c r="R86" s="38"/>
      <c r="T86" s="137"/>
      <c r="U86" s="137"/>
    </row>
    <row r="87" spans="2:21" s="1" customFormat="1" ht="10.4" customHeight="1">
      <c r="B87" s="36"/>
      <c r="C87" s="37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8"/>
      <c r="T87" s="137"/>
      <c r="U87" s="137"/>
    </row>
    <row r="88" spans="2:47" s="1" customFormat="1" ht="29.25" customHeight="1">
      <c r="B88" s="36"/>
      <c r="C88" s="138" t="s">
        <v>146</v>
      </c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197">
        <f>N126</f>
        <v>0</v>
      </c>
      <c r="O88" s="273"/>
      <c r="P88" s="273"/>
      <c r="Q88" s="273"/>
      <c r="R88" s="38"/>
      <c r="T88" s="137"/>
      <c r="U88" s="137"/>
      <c r="AU88" s="19" t="s">
        <v>147</v>
      </c>
    </row>
    <row r="89" spans="2:21" s="7" customFormat="1" ht="25" customHeight="1">
      <c r="B89" s="139"/>
      <c r="C89" s="140"/>
      <c r="D89" s="141" t="s">
        <v>148</v>
      </c>
      <c r="E89" s="140"/>
      <c r="F89" s="140"/>
      <c r="G89" s="140"/>
      <c r="H89" s="140"/>
      <c r="I89" s="140"/>
      <c r="J89" s="140"/>
      <c r="K89" s="140"/>
      <c r="L89" s="140"/>
      <c r="M89" s="140"/>
      <c r="N89" s="257">
        <f>N127</f>
        <v>0</v>
      </c>
      <c r="O89" s="275"/>
      <c r="P89" s="275"/>
      <c r="Q89" s="275"/>
      <c r="R89" s="142"/>
      <c r="T89" s="143"/>
      <c r="U89" s="143"/>
    </row>
    <row r="90" spans="2:21" s="8" customFormat="1" ht="19.9" customHeight="1">
      <c r="B90" s="144"/>
      <c r="C90" s="104"/>
      <c r="D90" s="115" t="s">
        <v>149</v>
      </c>
      <c r="E90" s="104"/>
      <c r="F90" s="104"/>
      <c r="G90" s="104"/>
      <c r="H90" s="104"/>
      <c r="I90" s="104"/>
      <c r="J90" s="104"/>
      <c r="K90" s="104"/>
      <c r="L90" s="104"/>
      <c r="M90" s="104"/>
      <c r="N90" s="202">
        <f>N128</f>
        <v>0</v>
      </c>
      <c r="O90" s="205"/>
      <c r="P90" s="205"/>
      <c r="Q90" s="205"/>
      <c r="R90" s="145"/>
      <c r="T90" s="146"/>
      <c r="U90" s="146"/>
    </row>
    <row r="91" spans="2:21" s="8" customFormat="1" ht="19.9" customHeight="1">
      <c r="B91" s="144"/>
      <c r="C91" s="104"/>
      <c r="D91" s="115" t="s">
        <v>150</v>
      </c>
      <c r="E91" s="104"/>
      <c r="F91" s="104"/>
      <c r="G91" s="104"/>
      <c r="H91" s="104"/>
      <c r="I91" s="104"/>
      <c r="J91" s="104"/>
      <c r="K91" s="104"/>
      <c r="L91" s="104"/>
      <c r="M91" s="104"/>
      <c r="N91" s="202">
        <f>N139</f>
        <v>0</v>
      </c>
      <c r="O91" s="205"/>
      <c r="P91" s="205"/>
      <c r="Q91" s="205"/>
      <c r="R91" s="145"/>
      <c r="T91" s="146"/>
      <c r="U91" s="146"/>
    </row>
    <row r="92" spans="2:21" s="7" customFormat="1" ht="25" customHeight="1">
      <c r="B92" s="139"/>
      <c r="C92" s="140"/>
      <c r="D92" s="141" t="s">
        <v>151</v>
      </c>
      <c r="E92" s="140"/>
      <c r="F92" s="140"/>
      <c r="G92" s="140"/>
      <c r="H92" s="140"/>
      <c r="I92" s="140"/>
      <c r="J92" s="140"/>
      <c r="K92" s="140"/>
      <c r="L92" s="140"/>
      <c r="M92" s="140"/>
      <c r="N92" s="257">
        <f>N141</f>
        <v>0</v>
      </c>
      <c r="O92" s="275"/>
      <c r="P92" s="275"/>
      <c r="Q92" s="275"/>
      <c r="R92" s="142"/>
      <c r="T92" s="143"/>
      <c r="U92" s="143"/>
    </row>
    <row r="93" spans="2:21" s="8" customFormat="1" ht="19.9" customHeight="1">
      <c r="B93" s="144"/>
      <c r="C93" s="104"/>
      <c r="D93" s="115" t="s">
        <v>152</v>
      </c>
      <c r="E93" s="104"/>
      <c r="F93" s="104"/>
      <c r="G93" s="104"/>
      <c r="H93" s="104"/>
      <c r="I93" s="104"/>
      <c r="J93" s="104"/>
      <c r="K93" s="104"/>
      <c r="L93" s="104"/>
      <c r="M93" s="104"/>
      <c r="N93" s="202">
        <f>N142</f>
        <v>0</v>
      </c>
      <c r="O93" s="205"/>
      <c r="P93" s="205"/>
      <c r="Q93" s="205"/>
      <c r="R93" s="145"/>
      <c r="T93" s="146"/>
      <c r="U93" s="146"/>
    </row>
    <row r="94" spans="2:21" s="8" customFormat="1" ht="19.9" customHeight="1">
      <c r="B94" s="144"/>
      <c r="C94" s="104"/>
      <c r="D94" s="115" t="s">
        <v>153</v>
      </c>
      <c r="E94" s="104"/>
      <c r="F94" s="104"/>
      <c r="G94" s="104"/>
      <c r="H94" s="104"/>
      <c r="I94" s="104"/>
      <c r="J94" s="104"/>
      <c r="K94" s="104"/>
      <c r="L94" s="104"/>
      <c r="M94" s="104"/>
      <c r="N94" s="202">
        <f>N149</f>
        <v>0</v>
      </c>
      <c r="O94" s="205"/>
      <c r="P94" s="205"/>
      <c r="Q94" s="205"/>
      <c r="R94" s="145"/>
      <c r="T94" s="146"/>
      <c r="U94" s="146"/>
    </row>
    <row r="95" spans="2:21" s="7" customFormat="1" ht="25" customHeight="1">
      <c r="B95" s="139"/>
      <c r="C95" s="140"/>
      <c r="D95" s="141" t="s">
        <v>154</v>
      </c>
      <c r="E95" s="140"/>
      <c r="F95" s="140"/>
      <c r="G95" s="140"/>
      <c r="H95" s="140"/>
      <c r="I95" s="140"/>
      <c r="J95" s="140"/>
      <c r="K95" s="140"/>
      <c r="L95" s="140"/>
      <c r="M95" s="140"/>
      <c r="N95" s="257">
        <f>N156</f>
        <v>0</v>
      </c>
      <c r="O95" s="275"/>
      <c r="P95" s="275"/>
      <c r="Q95" s="275"/>
      <c r="R95" s="142"/>
      <c r="T95" s="143"/>
      <c r="U95" s="143"/>
    </row>
    <row r="96" spans="2:21" s="8" customFormat="1" ht="19.9" customHeight="1">
      <c r="B96" s="144"/>
      <c r="C96" s="104"/>
      <c r="D96" s="115" t="s">
        <v>155</v>
      </c>
      <c r="E96" s="104"/>
      <c r="F96" s="104"/>
      <c r="G96" s="104"/>
      <c r="H96" s="104"/>
      <c r="I96" s="104"/>
      <c r="J96" s="104"/>
      <c r="K96" s="104"/>
      <c r="L96" s="104"/>
      <c r="M96" s="104"/>
      <c r="N96" s="202">
        <f>N157</f>
        <v>0</v>
      </c>
      <c r="O96" s="205"/>
      <c r="P96" s="205"/>
      <c r="Q96" s="205"/>
      <c r="R96" s="145"/>
      <c r="T96" s="146"/>
      <c r="U96" s="146"/>
    </row>
    <row r="97" spans="2:21" s="8" customFormat="1" ht="19.9" customHeight="1">
      <c r="B97" s="144"/>
      <c r="C97" s="104"/>
      <c r="D97" s="115" t="s">
        <v>156</v>
      </c>
      <c r="E97" s="104"/>
      <c r="F97" s="104"/>
      <c r="G97" s="104"/>
      <c r="H97" s="104"/>
      <c r="I97" s="104"/>
      <c r="J97" s="104"/>
      <c r="K97" s="104"/>
      <c r="L97" s="104"/>
      <c r="M97" s="104"/>
      <c r="N97" s="202">
        <f>N159</f>
        <v>0</v>
      </c>
      <c r="O97" s="205"/>
      <c r="P97" s="205"/>
      <c r="Q97" s="205"/>
      <c r="R97" s="145"/>
      <c r="T97" s="146"/>
      <c r="U97" s="146"/>
    </row>
    <row r="98" spans="2:21" s="8" customFormat="1" ht="19.9" customHeight="1">
      <c r="B98" s="144"/>
      <c r="C98" s="104"/>
      <c r="D98" s="115" t="s">
        <v>157</v>
      </c>
      <c r="E98" s="104"/>
      <c r="F98" s="104"/>
      <c r="G98" s="104"/>
      <c r="H98" s="104"/>
      <c r="I98" s="104"/>
      <c r="J98" s="104"/>
      <c r="K98" s="104"/>
      <c r="L98" s="104"/>
      <c r="M98" s="104"/>
      <c r="N98" s="202">
        <f>N162</f>
        <v>0</v>
      </c>
      <c r="O98" s="205"/>
      <c r="P98" s="205"/>
      <c r="Q98" s="205"/>
      <c r="R98" s="145"/>
      <c r="T98" s="146"/>
      <c r="U98" s="146"/>
    </row>
    <row r="99" spans="2:21" s="8" customFormat="1" ht="19.9" customHeight="1">
      <c r="B99" s="144"/>
      <c r="C99" s="104"/>
      <c r="D99" s="115" t="s">
        <v>158</v>
      </c>
      <c r="E99" s="104"/>
      <c r="F99" s="104"/>
      <c r="G99" s="104"/>
      <c r="H99" s="104"/>
      <c r="I99" s="104"/>
      <c r="J99" s="104"/>
      <c r="K99" s="104"/>
      <c r="L99" s="104"/>
      <c r="M99" s="104"/>
      <c r="N99" s="202">
        <f>N164</f>
        <v>0</v>
      </c>
      <c r="O99" s="205"/>
      <c r="P99" s="205"/>
      <c r="Q99" s="205"/>
      <c r="R99" s="145"/>
      <c r="T99" s="146"/>
      <c r="U99" s="146"/>
    </row>
    <row r="100" spans="2:21" s="1" customFormat="1" ht="21.75" customHeight="1">
      <c r="B100" s="36"/>
      <c r="C100" s="37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8"/>
      <c r="T100" s="137"/>
      <c r="U100" s="137"/>
    </row>
    <row r="101" spans="2:21" s="1" customFormat="1" ht="29.25" customHeight="1">
      <c r="B101" s="36"/>
      <c r="C101" s="138" t="s">
        <v>159</v>
      </c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273">
        <f>ROUND(N102+N103+N104+N105+N106+N107,2)</f>
        <v>0</v>
      </c>
      <c r="O101" s="274"/>
      <c r="P101" s="274"/>
      <c r="Q101" s="274"/>
      <c r="R101" s="38"/>
      <c r="T101" s="147"/>
      <c r="U101" s="148" t="s">
        <v>43</v>
      </c>
    </row>
    <row r="102" spans="2:65" s="1" customFormat="1" ht="18" customHeight="1">
      <c r="B102" s="36"/>
      <c r="C102" s="37"/>
      <c r="D102" s="203" t="s">
        <v>160</v>
      </c>
      <c r="E102" s="204"/>
      <c r="F102" s="204"/>
      <c r="G102" s="204"/>
      <c r="H102" s="204"/>
      <c r="I102" s="37"/>
      <c r="J102" s="37"/>
      <c r="K102" s="37"/>
      <c r="L102" s="37"/>
      <c r="M102" s="37"/>
      <c r="N102" s="201">
        <f>ROUND(N88*T102,2)</f>
        <v>0</v>
      </c>
      <c r="O102" s="202"/>
      <c r="P102" s="202"/>
      <c r="Q102" s="202"/>
      <c r="R102" s="38"/>
      <c r="S102" s="149"/>
      <c r="T102" s="150"/>
      <c r="U102" s="151" t="s">
        <v>44</v>
      </c>
      <c r="V102" s="152"/>
      <c r="W102" s="152"/>
      <c r="X102" s="152"/>
      <c r="Y102" s="152"/>
      <c r="Z102" s="152"/>
      <c r="AA102" s="152"/>
      <c r="AB102" s="152"/>
      <c r="AC102" s="152"/>
      <c r="AD102" s="152"/>
      <c r="AE102" s="152"/>
      <c r="AF102" s="152"/>
      <c r="AG102" s="152"/>
      <c r="AH102" s="152"/>
      <c r="AI102" s="152"/>
      <c r="AJ102" s="152"/>
      <c r="AK102" s="152"/>
      <c r="AL102" s="152"/>
      <c r="AM102" s="152"/>
      <c r="AN102" s="152"/>
      <c r="AO102" s="152"/>
      <c r="AP102" s="152"/>
      <c r="AQ102" s="152"/>
      <c r="AR102" s="152"/>
      <c r="AS102" s="152"/>
      <c r="AT102" s="152"/>
      <c r="AU102" s="152"/>
      <c r="AV102" s="152"/>
      <c r="AW102" s="152"/>
      <c r="AX102" s="152"/>
      <c r="AY102" s="153" t="s">
        <v>161</v>
      </c>
      <c r="AZ102" s="152"/>
      <c r="BA102" s="152"/>
      <c r="BB102" s="152"/>
      <c r="BC102" s="152"/>
      <c r="BD102" s="152"/>
      <c r="BE102" s="154">
        <f aca="true" t="shared" si="0" ref="BE102:BE107">IF(U102="základní",N102,0)</f>
        <v>0</v>
      </c>
      <c r="BF102" s="154">
        <f aca="true" t="shared" si="1" ref="BF102:BF107">IF(U102="snížená",N102,0)</f>
        <v>0</v>
      </c>
      <c r="BG102" s="154">
        <f aca="true" t="shared" si="2" ref="BG102:BG107">IF(U102="zákl. přenesená",N102,0)</f>
        <v>0</v>
      </c>
      <c r="BH102" s="154">
        <f aca="true" t="shared" si="3" ref="BH102:BH107">IF(U102="sníž. přenesená",N102,0)</f>
        <v>0</v>
      </c>
      <c r="BI102" s="154">
        <f aca="true" t="shared" si="4" ref="BI102:BI107">IF(U102="nulová",N102,0)</f>
        <v>0</v>
      </c>
      <c r="BJ102" s="153" t="s">
        <v>87</v>
      </c>
      <c r="BK102" s="152"/>
      <c r="BL102" s="152"/>
      <c r="BM102" s="152"/>
    </row>
    <row r="103" spans="2:65" s="1" customFormat="1" ht="18" customHeight="1">
      <c r="B103" s="36"/>
      <c r="C103" s="37"/>
      <c r="D103" s="203" t="s">
        <v>162</v>
      </c>
      <c r="E103" s="204"/>
      <c r="F103" s="204"/>
      <c r="G103" s="204"/>
      <c r="H103" s="204"/>
      <c r="I103" s="37"/>
      <c r="J103" s="37"/>
      <c r="K103" s="37"/>
      <c r="L103" s="37"/>
      <c r="M103" s="37"/>
      <c r="N103" s="201">
        <f>ROUND(N88*T103,2)</f>
        <v>0</v>
      </c>
      <c r="O103" s="202"/>
      <c r="P103" s="202"/>
      <c r="Q103" s="202"/>
      <c r="R103" s="38"/>
      <c r="S103" s="149"/>
      <c r="T103" s="150"/>
      <c r="U103" s="151" t="s">
        <v>44</v>
      </c>
      <c r="V103" s="152"/>
      <c r="W103" s="152"/>
      <c r="X103" s="152"/>
      <c r="Y103" s="152"/>
      <c r="Z103" s="152"/>
      <c r="AA103" s="152"/>
      <c r="AB103" s="152"/>
      <c r="AC103" s="152"/>
      <c r="AD103" s="152"/>
      <c r="AE103" s="152"/>
      <c r="AF103" s="152"/>
      <c r="AG103" s="152"/>
      <c r="AH103" s="152"/>
      <c r="AI103" s="152"/>
      <c r="AJ103" s="152"/>
      <c r="AK103" s="152"/>
      <c r="AL103" s="152"/>
      <c r="AM103" s="152"/>
      <c r="AN103" s="152"/>
      <c r="AO103" s="152"/>
      <c r="AP103" s="152"/>
      <c r="AQ103" s="152"/>
      <c r="AR103" s="152"/>
      <c r="AS103" s="152"/>
      <c r="AT103" s="152"/>
      <c r="AU103" s="152"/>
      <c r="AV103" s="152"/>
      <c r="AW103" s="152"/>
      <c r="AX103" s="152"/>
      <c r="AY103" s="153" t="s">
        <v>161</v>
      </c>
      <c r="AZ103" s="152"/>
      <c r="BA103" s="152"/>
      <c r="BB103" s="152"/>
      <c r="BC103" s="152"/>
      <c r="BD103" s="152"/>
      <c r="BE103" s="154">
        <f t="shared" si="0"/>
        <v>0</v>
      </c>
      <c r="BF103" s="154">
        <f t="shared" si="1"/>
        <v>0</v>
      </c>
      <c r="BG103" s="154">
        <f t="shared" si="2"/>
        <v>0</v>
      </c>
      <c r="BH103" s="154">
        <f t="shared" si="3"/>
        <v>0</v>
      </c>
      <c r="BI103" s="154">
        <f t="shared" si="4"/>
        <v>0</v>
      </c>
      <c r="BJ103" s="153" t="s">
        <v>87</v>
      </c>
      <c r="BK103" s="152"/>
      <c r="BL103" s="152"/>
      <c r="BM103" s="152"/>
    </row>
    <row r="104" spans="2:65" s="1" customFormat="1" ht="18" customHeight="1">
      <c r="B104" s="36"/>
      <c r="C104" s="37"/>
      <c r="D104" s="203" t="s">
        <v>163</v>
      </c>
      <c r="E104" s="204"/>
      <c r="F104" s="204"/>
      <c r="G104" s="204"/>
      <c r="H104" s="204"/>
      <c r="I104" s="37"/>
      <c r="J104" s="37"/>
      <c r="K104" s="37"/>
      <c r="L104" s="37"/>
      <c r="M104" s="37"/>
      <c r="N104" s="201">
        <f>ROUND(N88*T104,2)</f>
        <v>0</v>
      </c>
      <c r="O104" s="202"/>
      <c r="P104" s="202"/>
      <c r="Q104" s="202"/>
      <c r="R104" s="38"/>
      <c r="S104" s="149"/>
      <c r="T104" s="150"/>
      <c r="U104" s="151" t="s">
        <v>44</v>
      </c>
      <c r="V104" s="152"/>
      <c r="W104" s="152"/>
      <c r="X104" s="152"/>
      <c r="Y104" s="152"/>
      <c r="Z104" s="152"/>
      <c r="AA104" s="152"/>
      <c r="AB104" s="152"/>
      <c r="AC104" s="152"/>
      <c r="AD104" s="152"/>
      <c r="AE104" s="152"/>
      <c r="AF104" s="152"/>
      <c r="AG104" s="152"/>
      <c r="AH104" s="152"/>
      <c r="AI104" s="152"/>
      <c r="AJ104" s="152"/>
      <c r="AK104" s="152"/>
      <c r="AL104" s="152"/>
      <c r="AM104" s="152"/>
      <c r="AN104" s="152"/>
      <c r="AO104" s="152"/>
      <c r="AP104" s="152"/>
      <c r="AQ104" s="152"/>
      <c r="AR104" s="152"/>
      <c r="AS104" s="152"/>
      <c r="AT104" s="152"/>
      <c r="AU104" s="152"/>
      <c r="AV104" s="152"/>
      <c r="AW104" s="152"/>
      <c r="AX104" s="152"/>
      <c r="AY104" s="153" t="s">
        <v>161</v>
      </c>
      <c r="AZ104" s="152"/>
      <c r="BA104" s="152"/>
      <c r="BB104" s="152"/>
      <c r="BC104" s="152"/>
      <c r="BD104" s="152"/>
      <c r="BE104" s="154">
        <f t="shared" si="0"/>
        <v>0</v>
      </c>
      <c r="BF104" s="154">
        <f t="shared" si="1"/>
        <v>0</v>
      </c>
      <c r="BG104" s="154">
        <f t="shared" si="2"/>
        <v>0</v>
      </c>
      <c r="BH104" s="154">
        <f t="shared" si="3"/>
        <v>0</v>
      </c>
      <c r="BI104" s="154">
        <f t="shared" si="4"/>
        <v>0</v>
      </c>
      <c r="BJ104" s="153" t="s">
        <v>87</v>
      </c>
      <c r="BK104" s="152"/>
      <c r="BL104" s="152"/>
      <c r="BM104" s="152"/>
    </row>
    <row r="105" spans="2:65" s="1" customFormat="1" ht="18" customHeight="1">
      <c r="B105" s="36"/>
      <c r="C105" s="37"/>
      <c r="D105" s="203" t="s">
        <v>164</v>
      </c>
      <c r="E105" s="204"/>
      <c r="F105" s="204"/>
      <c r="G105" s="204"/>
      <c r="H105" s="204"/>
      <c r="I105" s="37"/>
      <c r="J105" s="37"/>
      <c r="K105" s="37"/>
      <c r="L105" s="37"/>
      <c r="M105" s="37"/>
      <c r="N105" s="201">
        <f>ROUND(N88*T105,2)</f>
        <v>0</v>
      </c>
      <c r="O105" s="202"/>
      <c r="P105" s="202"/>
      <c r="Q105" s="202"/>
      <c r="R105" s="38"/>
      <c r="S105" s="149"/>
      <c r="T105" s="150"/>
      <c r="U105" s="151" t="s">
        <v>44</v>
      </c>
      <c r="V105" s="152"/>
      <c r="W105" s="152"/>
      <c r="X105" s="152"/>
      <c r="Y105" s="152"/>
      <c r="Z105" s="152"/>
      <c r="AA105" s="152"/>
      <c r="AB105" s="152"/>
      <c r="AC105" s="152"/>
      <c r="AD105" s="152"/>
      <c r="AE105" s="152"/>
      <c r="AF105" s="152"/>
      <c r="AG105" s="152"/>
      <c r="AH105" s="152"/>
      <c r="AI105" s="152"/>
      <c r="AJ105" s="152"/>
      <c r="AK105" s="152"/>
      <c r="AL105" s="152"/>
      <c r="AM105" s="152"/>
      <c r="AN105" s="152"/>
      <c r="AO105" s="152"/>
      <c r="AP105" s="152"/>
      <c r="AQ105" s="152"/>
      <c r="AR105" s="152"/>
      <c r="AS105" s="152"/>
      <c r="AT105" s="152"/>
      <c r="AU105" s="152"/>
      <c r="AV105" s="152"/>
      <c r="AW105" s="152"/>
      <c r="AX105" s="152"/>
      <c r="AY105" s="153" t="s">
        <v>161</v>
      </c>
      <c r="AZ105" s="152"/>
      <c r="BA105" s="152"/>
      <c r="BB105" s="152"/>
      <c r="BC105" s="152"/>
      <c r="BD105" s="152"/>
      <c r="BE105" s="154">
        <f t="shared" si="0"/>
        <v>0</v>
      </c>
      <c r="BF105" s="154">
        <f t="shared" si="1"/>
        <v>0</v>
      </c>
      <c r="BG105" s="154">
        <f t="shared" si="2"/>
        <v>0</v>
      </c>
      <c r="BH105" s="154">
        <f t="shared" si="3"/>
        <v>0</v>
      </c>
      <c r="BI105" s="154">
        <f t="shared" si="4"/>
        <v>0</v>
      </c>
      <c r="BJ105" s="153" t="s">
        <v>87</v>
      </c>
      <c r="BK105" s="152"/>
      <c r="BL105" s="152"/>
      <c r="BM105" s="152"/>
    </row>
    <row r="106" spans="2:65" s="1" customFormat="1" ht="18" customHeight="1">
      <c r="B106" s="36"/>
      <c r="C106" s="37"/>
      <c r="D106" s="203" t="s">
        <v>165</v>
      </c>
      <c r="E106" s="204"/>
      <c r="F106" s="204"/>
      <c r="G106" s="204"/>
      <c r="H106" s="204"/>
      <c r="I106" s="37"/>
      <c r="J106" s="37"/>
      <c r="K106" s="37"/>
      <c r="L106" s="37"/>
      <c r="M106" s="37"/>
      <c r="N106" s="201">
        <f>ROUND(N88*T106,2)</f>
        <v>0</v>
      </c>
      <c r="O106" s="202"/>
      <c r="P106" s="202"/>
      <c r="Q106" s="202"/>
      <c r="R106" s="38"/>
      <c r="S106" s="149"/>
      <c r="T106" s="150"/>
      <c r="U106" s="151" t="s">
        <v>44</v>
      </c>
      <c r="V106" s="152"/>
      <c r="W106" s="152"/>
      <c r="X106" s="152"/>
      <c r="Y106" s="152"/>
      <c r="Z106" s="152"/>
      <c r="AA106" s="152"/>
      <c r="AB106" s="152"/>
      <c r="AC106" s="152"/>
      <c r="AD106" s="152"/>
      <c r="AE106" s="152"/>
      <c r="AF106" s="152"/>
      <c r="AG106" s="152"/>
      <c r="AH106" s="152"/>
      <c r="AI106" s="152"/>
      <c r="AJ106" s="152"/>
      <c r="AK106" s="152"/>
      <c r="AL106" s="152"/>
      <c r="AM106" s="152"/>
      <c r="AN106" s="152"/>
      <c r="AO106" s="152"/>
      <c r="AP106" s="152"/>
      <c r="AQ106" s="152"/>
      <c r="AR106" s="152"/>
      <c r="AS106" s="152"/>
      <c r="AT106" s="152"/>
      <c r="AU106" s="152"/>
      <c r="AV106" s="152"/>
      <c r="AW106" s="152"/>
      <c r="AX106" s="152"/>
      <c r="AY106" s="153" t="s">
        <v>161</v>
      </c>
      <c r="AZ106" s="152"/>
      <c r="BA106" s="152"/>
      <c r="BB106" s="152"/>
      <c r="BC106" s="152"/>
      <c r="BD106" s="152"/>
      <c r="BE106" s="154">
        <f t="shared" si="0"/>
        <v>0</v>
      </c>
      <c r="BF106" s="154">
        <f t="shared" si="1"/>
        <v>0</v>
      </c>
      <c r="BG106" s="154">
        <f t="shared" si="2"/>
        <v>0</v>
      </c>
      <c r="BH106" s="154">
        <f t="shared" si="3"/>
        <v>0</v>
      </c>
      <c r="BI106" s="154">
        <f t="shared" si="4"/>
        <v>0</v>
      </c>
      <c r="BJ106" s="153" t="s">
        <v>87</v>
      </c>
      <c r="BK106" s="152"/>
      <c r="BL106" s="152"/>
      <c r="BM106" s="152"/>
    </row>
    <row r="107" spans="2:65" s="1" customFormat="1" ht="18" customHeight="1">
      <c r="B107" s="36"/>
      <c r="C107" s="37"/>
      <c r="D107" s="115" t="s">
        <v>166</v>
      </c>
      <c r="E107" s="37"/>
      <c r="F107" s="37"/>
      <c r="G107" s="37"/>
      <c r="H107" s="37"/>
      <c r="I107" s="37"/>
      <c r="J107" s="37"/>
      <c r="K107" s="37"/>
      <c r="L107" s="37"/>
      <c r="M107" s="37"/>
      <c r="N107" s="201">
        <f>ROUND(N88*T107,2)</f>
        <v>0</v>
      </c>
      <c r="O107" s="202"/>
      <c r="P107" s="202"/>
      <c r="Q107" s="202"/>
      <c r="R107" s="38"/>
      <c r="S107" s="149"/>
      <c r="T107" s="155"/>
      <c r="U107" s="156" t="s">
        <v>44</v>
      </c>
      <c r="V107" s="152"/>
      <c r="W107" s="152"/>
      <c r="X107" s="152"/>
      <c r="Y107" s="152"/>
      <c r="Z107" s="152"/>
      <c r="AA107" s="152"/>
      <c r="AB107" s="152"/>
      <c r="AC107" s="152"/>
      <c r="AD107" s="152"/>
      <c r="AE107" s="152"/>
      <c r="AF107" s="152"/>
      <c r="AG107" s="152"/>
      <c r="AH107" s="152"/>
      <c r="AI107" s="152"/>
      <c r="AJ107" s="152"/>
      <c r="AK107" s="152"/>
      <c r="AL107" s="152"/>
      <c r="AM107" s="152"/>
      <c r="AN107" s="152"/>
      <c r="AO107" s="152"/>
      <c r="AP107" s="152"/>
      <c r="AQ107" s="152"/>
      <c r="AR107" s="152"/>
      <c r="AS107" s="152"/>
      <c r="AT107" s="152"/>
      <c r="AU107" s="152"/>
      <c r="AV107" s="152"/>
      <c r="AW107" s="152"/>
      <c r="AX107" s="152"/>
      <c r="AY107" s="153" t="s">
        <v>167</v>
      </c>
      <c r="AZ107" s="152"/>
      <c r="BA107" s="152"/>
      <c r="BB107" s="152"/>
      <c r="BC107" s="152"/>
      <c r="BD107" s="152"/>
      <c r="BE107" s="154">
        <f t="shared" si="0"/>
        <v>0</v>
      </c>
      <c r="BF107" s="154">
        <f t="shared" si="1"/>
        <v>0</v>
      </c>
      <c r="BG107" s="154">
        <f t="shared" si="2"/>
        <v>0</v>
      </c>
      <c r="BH107" s="154">
        <f t="shared" si="3"/>
        <v>0</v>
      </c>
      <c r="BI107" s="154">
        <f t="shared" si="4"/>
        <v>0</v>
      </c>
      <c r="BJ107" s="153" t="s">
        <v>87</v>
      </c>
      <c r="BK107" s="152"/>
      <c r="BL107" s="152"/>
      <c r="BM107" s="152"/>
    </row>
    <row r="108" spans="2:21" s="1" customFormat="1" ht="13.5">
      <c r="B108" s="36"/>
      <c r="C108" s="37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8"/>
      <c r="T108" s="137"/>
      <c r="U108" s="137"/>
    </row>
    <row r="109" spans="2:21" s="1" customFormat="1" ht="29.25" customHeight="1">
      <c r="B109" s="36"/>
      <c r="C109" s="125" t="s">
        <v>133</v>
      </c>
      <c r="D109" s="126"/>
      <c r="E109" s="126"/>
      <c r="F109" s="126"/>
      <c r="G109" s="126"/>
      <c r="H109" s="126"/>
      <c r="I109" s="126"/>
      <c r="J109" s="126"/>
      <c r="K109" s="126"/>
      <c r="L109" s="198">
        <f>ROUND(SUM(N88+N101),2)</f>
        <v>0</v>
      </c>
      <c r="M109" s="198"/>
      <c r="N109" s="198"/>
      <c r="O109" s="198"/>
      <c r="P109" s="198"/>
      <c r="Q109" s="198"/>
      <c r="R109" s="38"/>
      <c r="T109" s="137"/>
      <c r="U109" s="137"/>
    </row>
    <row r="110" spans="2:21" s="1" customFormat="1" ht="7" customHeight="1">
      <c r="B110" s="60"/>
      <c r="C110" s="61"/>
      <c r="D110" s="61"/>
      <c r="E110" s="61"/>
      <c r="F110" s="61"/>
      <c r="G110" s="61"/>
      <c r="H110" s="61"/>
      <c r="I110" s="61"/>
      <c r="J110" s="61"/>
      <c r="K110" s="61"/>
      <c r="L110" s="61"/>
      <c r="M110" s="61"/>
      <c r="N110" s="61"/>
      <c r="O110" s="61"/>
      <c r="P110" s="61"/>
      <c r="Q110" s="61"/>
      <c r="R110" s="62"/>
      <c r="T110" s="137"/>
      <c r="U110" s="137"/>
    </row>
    <row r="114" spans="2:18" s="1" customFormat="1" ht="7" customHeight="1">
      <c r="B114" s="63"/>
      <c r="C114" s="64"/>
      <c r="D114" s="64"/>
      <c r="E114" s="64"/>
      <c r="F114" s="64"/>
      <c r="G114" s="64"/>
      <c r="H114" s="64"/>
      <c r="I114" s="64"/>
      <c r="J114" s="64"/>
      <c r="K114" s="64"/>
      <c r="L114" s="64"/>
      <c r="M114" s="64"/>
      <c r="N114" s="64"/>
      <c r="O114" s="64"/>
      <c r="P114" s="64"/>
      <c r="Q114" s="64"/>
      <c r="R114" s="65"/>
    </row>
    <row r="115" spans="2:18" s="1" customFormat="1" ht="37" customHeight="1">
      <c r="B115" s="36"/>
      <c r="C115" s="223" t="s">
        <v>168</v>
      </c>
      <c r="D115" s="270"/>
      <c r="E115" s="270"/>
      <c r="F115" s="270"/>
      <c r="G115" s="270"/>
      <c r="H115" s="270"/>
      <c r="I115" s="270"/>
      <c r="J115" s="270"/>
      <c r="K115" s="270"/>
      <c r="L115" s="270"/>
      <c r="M115" s="270"/>
      <c r="N115" s="270"/>
      <c r="O115" s="270"/>
      <c r="P115" s="270"/>
      <c r="Q115" s="270"/>
      <c r="R115" s="38"/>
    </row>
    <row r="116" spans="2:18" s="1" customFormat="1" ht="7" customHeight="1">
      <c r="B116" s="36"/>
      <c r="C116" s="37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8"/>
    </row>
    <row r="117" spans="2:18" s="1" customFormat="1" ht="30" customHeight="1">
      <c r="B117" s="36"/>
      <c r="C117" s="31" t="s">
        <v>19</v>
      </c>
      <c r="D117" s="37"/>
      <c r="E117" s="37"/>
      <c r="F117" s="271" t="str">
        <f>F6</f>
        <v>Výměna technologie měnírny Letná - DPS</v>
      </c>
      <c r="G117" s="272"/>
      <c r="H117" s="272"/>
      <c r="I117" s="272"/>
      <c r="J117" s="272"/>
      <c r="K117" s="272"/>
      <c r="L117" s="272"/>
      <c r="M117" s="272"/>
      <c r="N117" s="272"/>
      <c r="O117" s="272"/>
      <c r="P117" s="272"/>
      <c r="Q117" s="37"/>
      <c r="R117" s="38"/>
    </row>
    <row r="118" spans="2:18" s="1" customFormat="1" ht="37" customHeight="1">
      <c r="B118" s="36"/>
      <c r="C118" s="70" t="s">
        <v>140</v>
      </c>
      <c r="D118" s="37"/>
      <c r="E118" s="37"/>
      <c r="F118" s="225" t="str">
        <f>F7</f>
        <v>PS1 - Rozvodna 22kV</v>
      </c>
      <c r="G118" s="270"/>
      <c r="H118" s="270"/>
      <c r="I118" s="270"/>
      <c r="J118" s="270"/>
      <c r="K118" s="270"/>
      <c r="L118" s="270"/>
      <c r="M118" s="270"/>
      <c r="N118" s="270"/>
      <c r="O118" s="270"/>
      <c r="P118" s="270"/>
      <c r="Q118" s="37"/>
      <c r="R118" s="38"/>
    </row>
    <row r="119" spans="2:18" s="1" customFormat="1" ht="7" customHeight="1">
      <c r="B119" s="36"/>
      <c r="C119" s="37"/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8"/>
    </row>
    <row r="120" spans="2:18" s="1" customFormat="1" ht="18" customHeight="1">
      <c r="B120" s="36"/>
      <c r="C120" s="31" t="s">
        <v>24</v>
      </c>
      <c r="D120" s="37"/>
      <c r="E120" s="37"/>
      <c r="F120" s="29" t="str">
        <f>F9</f>
        <v>Plzeň</v>
      </c>
      <c r="G120" s="37"/>
      <c r="H120" s="37"/>
      <c r="I120" s="37"/>
      <c r="J120" s="37"/>
      <c r="K120" s="31" t="s">
        <v>26</v>
      </c>
      <c r="L120" s="37"/>
      <c r="M120" s="266" t="str">
        <f>IF(O9="","",O9)</f>
        <v>18. 7. 2017</v>
      </c>
      <c r="N120" s="266"/>
      <c r="O120" s="266"/>
      <c r="P120" s="266"/>
      <c r="Q120" s="37"/>
      <c r="R120" s="38"/>
    </row>
    <row r="121" spans="2:18" s="1" customFormat="1" ht="7" customHeight="1">
      <c r="B121" s="36"/>
      <c r="C121" s="37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8"/>
    </row>
    <row r="122" spans="2:18" s="1" customFormat="1" ht="13.5">
      <c r="B122" s="36"/>
      <c r="C122" s="31" t="s">
        <v>28</v>
      </c>
      <c r="D122" s="37"/>
      <c r="E122" s="37"/>
      <c r="F122" s="29" t="str">
        <f>E12</f>
        <v>Plzeňské městské dopravní podniky, a.s.</v>
      </c>
      <c r="G122" s="37"/>
      <c r="H122" s="37"/>
      <c r="I122" s="37"/>
      <c r="J122" s="37"/>
      <c r="K122" s="31" t="s">
        <v>34</v>
      </c>
      <c r="L122" s="37"/>
      <c r="M122" s="238" t="str">
        <f>E18</f>
        <v xml:space="preserve"> </v>
      </c>
      <c r="N122" s="238"/>
      <c r="O122" s="238"/>
      <c r="P122" s="238"/>
      <c r="Q122" s="238"/>
      <c r="R122" s="38"/>
    </row>
    <row r="123" spans="2:18" s="1" customFormat="1" ht="14.5" customHeight="1">
      <c r="B123" s="36"/>
      <c r="C123" s="31" t="s">
        <v>32</v>
      </c>
      <c r="D123" s="37"/>
      <c r="E123" s="37"/>
      <c r="F123" s="29" t="str">
        <f>IF(E15="","",E15)</f>
        <v>Vyplň údaj</v>
      </c>
      <c r="G123" s="37"/>
      <c r="H123" s="37"/>
      <c r="I123" s="37"/>
      <c r="J123" s="37"/>
      <c r="K123" s="31" t="s">
        <v>37</v>
      </c>
      <c r="L123" s="37"/>
      <c r="M123" s="238" t="str">
        <f>E21</f>
        <v>RPE, s.r.o.</v>
      </c>
      <c r="N123" s="238"/>
      <c r="O123" s="238"/>
      <c r="P123" s="238"/>
      <c r="Q123" s="238"/>
      <c r="R123" s="38"/>
    </row>
    <row r="124" spans="2:18" s="1" customFormat="1" ht="10.4" customHeight="1">
      <c r="B124" s="36"/>
      <c r="C124" s="37"/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38"/>
    </row>
    <row r="125" spans="2:27" s="9" customFormat="1" ht="29.25" customHeight="1">
      <c r="B125" s="157"/>
      <c r="C125" s="158" t="s">
        <v>169</v>
      </c>
      <c r="D125" s="159" t="s">
        <v>170</v>
      </c>
      <c r="E125" s="159" t="s">
        <v>61</v>
      </c>
      <c r="F125" s="267" t="s">
        <v>171</v>
      </c>
      <c r="G125" s="267"/>
      <c r="H125" s="267"/>
      <c r="I125" s="267"/>
      <c r="J125" s="159" t="s">
        <v>172</v>
      </c>
      <c r="K125" s="159" t="s">
        <v>173</v>
      </c>
      <c r="L125" s="268" t="s">
        <v>174</v>
      </c>
      <c r="M125" s="268"/>
      <c r="N125" s="267" t="s">
        <v>145</v>
      </c>
      <c r="O125" s="267"/>
      <c r="P125" s="267"/>
      <c r="Q125" s="269"/>
      <c r="R125" s="160"/>
      <c r="T125" s="81" t="s">
        <v>175</v>
      </c>
      <c r="U125" s="82" t="s">
        <v>43</v>
      </c>
      <c r="V125" s="82" t="s">
        <v>176</v>
      </c>
      <c r="W125" s="82" t="s">
        <v>177</v>
      </c>
      <c r="X125" s="82" t="s">
        <v>178</v>
      </c>
      <c r="Y125" s="82" t="s">
        <v>179</v>
      </c>
      <c r="Z125" s="82" t="s">
        <v>180</v>
      </c>
      <c r="AA125" s="83" t="s">
        <v>181</v>
      </c>
    </row>
    <row r="126" spans="2:63" s="1" customFormat="1" ht="29.25" customHeight="1">
      <c r="B126" s="36"/>
      <c r="C126" s="85" t="s">
        <v>142</v>
      </c>
      <c r="D126" s="37"/>
      <c r="E126" s="37"/>
      <c r="F126" s="37"/>
      <c r="G126" s="37"/>
      <c r="H126" s="37"/>
      <c r="I126" s="37"/>
      <c r="J126" s="37"/>
      <c r="K126" s="37"/>
      <c r="L126" s="37"/>
      <c r="M126" s="37"/>
      <c r="N126" s="254">
        <f>BK126</f>
        <v>0</v>
      </c>
      <c r="O126" s="255"/>
      <c r="P126" s="255"/>
      <c r="Q126" s="255"/>
      <c r="R126" s="38"/>
      <c r="T126" s="84"/>
      <c r="U126" s="52"/>
      <c r="V126" s="52"/>
      <c r="W126" s="161">
        <f>W127+W141+W156+W167</f>
        <v>0</v>
      </c>
      <c r="X126" s="52"/>
      <c r="Y126" s="161">
        <f>Y127+Y141+Y156+Y167</f>
        <v>0.23575</v>
      </c>
      <c r="Z126" s="52"/>
      <c r="AA126" s="162">
        <f>AA127+AA141+AA156+AA167</f>
        <v>0</v>
      </c>
      <c r="AT126" s="19" t="s">
        <v>78</v>
      </c>
      <c r="AU126" s="19" t="s">
        <v>147</v>
      </c>
      <c r="BK126" s="163">
        <f>BK127+BK141+BK156+BK167</f>
        <v>0</v>
      </c>
    </row>
    <row r="127" spans="2:63" s="10" customFormat="1" ht="37.4" customHeight="1">
      <c r="B127" s="164"/>
      <c r="C127" s="165"/>
      <c r="D127" s="166" t="s">
        <v>148</v>
      </c>
      <c r="E127" s="166"/>
      <c r="F127" s="166"/>
      <c r="G127" s="166"/>
      <c r="H127" s="166"/>
      <c r="I127" s="166"/>
      <c r="J127" s="166"/>
      <c r="K127" s="166"/>
      <c r="L127" s="166"/>
      <c r="M127" s="166"/>
      <c r="N127" s="256">
        <f>BK127</f>
        <v>0</v>
      </c>
      <c r="O127" s="257"/>
      <c r="P127" s="257"/>
      <c r="Q127" s="257"/>
      <c r="R127" s="167"/>
      <c r="T127" s="168"/>
      <c r="U127" s="165"/>
      <c r="V127" s="165"/>
      <c r="W127" s="169">
        <f>W128+W139</f>
        <v>0</v>
      </c>
      <c r="X127" s="165"/>
      <c r="Y127" s="169">
        <f>Y128+Y139</f>
        <v>0.23575</v>
      </c>
      <c r="Z127" s="165"/>
      <c r="AA127" s="170">
        <f>AA128+AA139</f>
        <v>0</v>
      </c>
      <c r="AR127" s="171" t="s">
        <v>182</v>
      </c>
      <c r="AT127" s="172" t="s">
        <v>78</v>
      </c>
      <c r="AU127" s="172" t="s">
        <v>79</v>
      </c>
      <c r="AY127" s="171" t="s">
        <v>183</v>
      </c>
      <c r="BK127" s="173">
        <f>BK128+BK139</f>
        <v>0</v>
      </c>
    </row>
    <row r="128" spans="2:63" s="10" customFormat="1" ht="19.9" customHeight="1">
      <c r="B128" s="164"/>
      <c r="C128" s="165"/>
      <c r="D128" s="174" t="s">
        <v>149</v>
      </c>
      <c r="E128" s="174"/>
      <c r="F128" s="174"/>
      <c r="G128" s="174"/>
      <c r="H128" s="174"/>
      <c r="I128" s="174"/>
      <c r="J128" s="174"/>
      <c r="K128" s="174"/>
      <c r="L128" s="174"/>
      <c r="M128" s="174"/>
      <c r="N128" s="258">
        <f>BK128</f>
        <v>0</v>
      </c>
      <c r="O128" s="259"/>
      <c r="P128" s="259"/>
      <c r="Q128" s="259"/>
      <c r="R128" s="167"/>
      <c r="T128" s="168"/>
      <c r="U128" s="165"/>
      <c r="V128" s="165"/>
      <c r="W128" s="169">
        <f>SUM(W129:W138)</f>
        <v>0</v>
      </c>
      <c r="X128" s="165"/>
      <c r="Y128" s="169">
        <f>SUM(Y129:Y138)</f>
        <v>0.23575</v>
      </c>
      <c r="Z128" s="165"/>
      <c r="AA128" s="170">
        <f>SUM(AA129:AA138)</f>
        <v>0</v>
      </c>
      <c r="AR128" s="171" t="s">
        <v>182</v>
      </c>
      <c r="AT128" s="172" t="s">
        <v>78</v>
      </c>
      <c r="AU128" s="172" t="s">
        <v>87</v>
      </c>
      <c r="AY128" s="171" t="s">
        <v>183</v>
      </c>
      <c r="BK128" s="173">
        <f>SUM(BK129:BK138)</f>
        <v>0</v>
      </c>
    </row>
    <row r="129" spans="2:65" s="1" customFormat="1" ht="31.5" customHeight="1">
      <c r="B129" s="36"/>
      <c r="C129" s="175" t="s">
        <v>87</v>
      </c>
      <c r="D129" s="175" t="s">
        <v>184</v>
      </c>
      <c r="E129" s="176" t="s">
        <v>185</v>
      </c>
      <c r="F129" s="250" t="s">
        <v>186</v>
      </c>
      <c r="G129" s="250"/>
      <c r="H129" s="250"/>
      <c r="I129" s="250"/>
      <c r="J129" s="177" t="s">
        <v>187</v>
      </c>
      <c r="K129" s="178">
        <v>18</v>
      </c>
      <c r="L129" s="251">
        <v>0</v>
      </c>
      <c r="M129" s="252"/>
      <c r="N129" s="253">
        <f aca="true" t="shared" si="5" ref="N129:N138">ROUND(L129*K129,2)</f>
        <v>0</v>
      </c>
      <c r="O129" s="253"/>
      <c r="P129" s="253"/>
      <c r="Q129" s="253"/>
      <c r="R129" s="38"/>
      <c r="T129" s="179" t="s">
        <v>22</v>
      </c>
      <c r="U129" s="45" t="s">
        <v>44</v>
      </c>
      <c r="V129" s="37"/>
      <c r="W129" s="180">
        <f aca="true" t="shared" si="6" ref="W129:W138">V129*K129</f>
        <v>0</v>
      </c>
      <c r="X129" s="180">
        <v>0</v>
      </c>
      <c r="Y129" s="180">
        <f aca="true" t="shared" si="7" ref="Y129:Y138">X129*K129</f>
        <v>0</v>
      </c>
      <c r="Z129" s="180">
        <v>0</v>
      </c>
      <c r="AA129" s="181">
        <f aca="true" t="shared" si="8" ref="AA129:AA138">Z129*K129</f>
        <v>0</v>
      </c>
      <c r="AR129" s="19" t="s">
        <v>188</v>
      </c>
      <c r="AT129" s="19" t="s">
        <v>184</v>
      </c>
      <c r="AU129" s="19" t="s">
        <v>105</v>
      </c>
      <c r="AY129" s="19" t="s">
        <v>183</v>
      </c>
      <c r="BE129" s="119">
        <f aca="true" t="shared" si="9" ref="BE129:BE138">IF(U129="základní",N129,0)</f>
        <v>0</v>
      </c>
      <c r="BF129" s="119">
        <f aca="true" t="shared" si="10" ref="BF129:BF138">IF(U129="snížená",N129,0)</f>
        <v>0</v>
      </c>
      <c r="BG129" s="119">
        <f aca="true" t="shared" si="11" ref="BG129:BG138">IF(U129="zákl. přenesená",N129,0)</f>
        <v>0</v>
      </c>
      <c r="BH129" s="119">
        <f aca="true" t="shared" si="12" ref="BH129:BH138">IF(U129="sníž. přenesená",N129,0)</f>
        <v>0</v>
      </c>
      <c r="BI129" s="119">
        <f aca="true" t="shared" si="13" ref="BI129:BI138">IF(U129="nulová",N129,0)</f>
        <v>0</v>
      </c>
      <c r="BJ129" s="19" t="s">
        <v>87</v>
      </c>
      <c r="BK129" s="119">
        <f aca="true" t="shared" si="14" ref="BK129:BK138">ROUND(L129*K129,2)</f>
        <v>0</v>
      </c>
      <c r="BL129" s="19" t="s">
        <v>188</v>
      </c>
      <c r="BM129" s="19" t="s">
        <v>189</v>
      </c>
    </row>
    <row r="130" spans="2:65" s="1" customFormat="1" ht="31.5" customHeight="1">
      <c r="B130" s="36"/>
      <c r="C130" s="182" t="s">
        <v>105</v>
      </c>
      <c r="D130" s="182" t="s">
        <v>190</v>
      </c>
      <c r="E130" s="183" t="s">
        <v>191</v>
      </c>
      <c r="F130" s="262" t="s">
        <v>192</v>
      </c>
      <c r="G130" s="262"/>
      <c r="H130" s="262"/>
      <c r="I130" s="262"/>
      <c r="J130" s="184" t="s">
        <v>187</v>
      </c>
      <c r="K130" s="185">
        <v>18</v>
      </c>
      <c r="L130" s="263">
        <v>0</v>
      </c>
      <c r="M130" s="264"/>
      <c r="N130" s="265">
        <f t="shared" si="5"/>
        <v>0</v>
      </c>
      <c r="O130" s="253"/>
      <c r="P130" s="253"/>
      <c r="Q130" s="253"/>
      <c r="R130" s="38"/>
      <c r="T130" s="179" t="s">
        <v>22</v>
      </c>
      <c r="U130" s="45" t="s">
        <v>44</v>
      </c>
      <c r="V130" s="37"/>
      <c r="W130" s="180">
        <f t="shared" si="6"/>
        <v>0</v>
      </c>
      <c r="X130" s="180">
        <v>0.0021</v>
      </c>
      <c r="Y130" s="180">
        <f t="shared" si="7"/>
        <v>0.0378</v>
      </c>
      <c r="Z130" s="180">
        <v>0</v>
      </c>
      <c r="AA130" s="181">
        <f t="shared" si="8"/>
        <v>0</v>
      </c>
      <c r="AR130" s="19" t="s">
        <v>193</v>
      </c>
      <c r="AT130" s="19" t="s">
        <v>190</v>
      </c>
      <c r="AU130" s="19" t="s">
        <v>105</v>
      </c>
      <c r="AY130" s="19" t="s">
        <v>183</v>
      </c>
      <c r="BE130" s="119">
        <f t="shared" si="9"/>
        <v>0</v>
      </c>
      <c r="BF130" s="119">
        <f t="shared" si="10"/>
        <v>0</v>
      </c>
      <c r="BG130" s="119">
        <f t="shared" si="11"/>
        <v>0</v>
      </c>
      <c r="BH130" s="119">
        <f t="shared" si="12"/>
        <v>0</v>
      </c>
      <c r="BI130" s="119">
        <f t="shared" si="13"/>
        <v>0</v>
      </c>
      <c r="BJ130" s="19" t="s">
        <v>87</v>
      </c>
      <c r="BK130" s="119">
        <f t="shared" si="14"/>
        <v>0</v>
      </c>
      <c r="BL130" s="19" t="s">
        <v>193</v>
      </c>
      <c r="BM130" s="19" t="s">
        <v>194</v>
      </c>
    </row>
    <row r="131" spans="2:65" s="1" customFormat="1" ht="31.5" customHeight="1">
      <c r="B131" s="36"/>
      <c r="C131" s="175" t="s">
        <v>182</v>
      </c>
      <c r="D131" s="175" t="s">
        <v>184</v>
      </c>
      <c r="E131" s="176" t="s">
        <v>195</v>
      </c>
      <c r="F131" s="250" t="s">
        <v>196</v>
      </c>
      <c r="G131" s="250"/>
      <c r="H131" s="250"/>
      <c r="I131" s="250"/>
      <c r="J131" s="177" t="s">
        <v>187</v>
      </c>
      <c r="K131" s="178">
        <v>6</v>
      </c>
      <c r="L131" s="251">
        <v>0</v>
      </c>
      <c r="M131" s="252"/>
      <c r="N131" s="253">
        <f t="shared" si="5"/>
        <v>0</v>
      </c>
      <c r="O131" s="253"/>
      <c r="P131" s="253"/>
      <c r="Q131" s="253"/>
      <c r="R131" s="38"/>
      <c r="T131" s="179" t="s">
        <v>22</v>
      </c>
      <c r="U131" s="45" t="s">
        <v>44</v>
      </c>
      <c r="V131" s="37"/>
      <c r="W131" s="180">
        <f t="shared" si="6"/>
        <v>0</v>
      </c>
      <c r="X131" s="180">
        <v>0</v>
      </c>
      <c r="Y131" s="180">
        <f t="shared" si="7"/>
        <v>0</v>
      </c>
      <c r="Z131" s="180">
        <v>0</v>
      </c>
      <c r="AA131" s="181">
        <f t="shared" si="8"/>
        <v>0</v>
      </c>
      <c r="AR131" s="19" t="s">
        <v>188</v>
      </c>
      <c r="AT131" s="19" t="s">
        <v>184</v>
      </c>
      <c r="AU131" s="19" t="s">
        <v>105</v>
      </c>
      <c r="AY131" s="19" t="s">
        <v>183</v>
      </c>
      <c r="BE131" s="119">
        <f t="shared" si="9"/>
        <v>0</v>
      </c>
      <c r="BF131" s="119">
        <f t="shared" si="10"/>
        <v>0</v>
      </c>
      <c r="BG131" s="119">
        <f t="shared" si="11"/>
        <v>0</v>
      </c>
      <c r="BH131" s="119">
        <f t="shared" si="12"/>
        <v>0</v>
      </c>
      <c r="BI131" s="119">
        <f t="shared" si="13"/>
        <v>0</v>
      </c>
      <c r="BJ131" s="19" t="s">
        <v>87</v>
      </c>
      <c r="BK131" s="119">
        <f t="shared" si="14"/>
        <v>0</v>
      </c>
      <c r="BL131" s="19" t="s">
        <v>188</v>
      </c>
      <c r="BM131" s="19" t="s">
        <v>197</v>
      </c>
    </row>
    <row r="132" spans="2:65" s="1" customFormat="1" ht="31.5" customHeight="1">
      <c r="B132" s="36"/>
      <c r="C132" s="182" t="s">
        <v>198</v>
      </c>
      <c r="D132" s="182" t="s">
        <v>190</v>
      </c>
      <c r="E132" s="183" t="s">
        <v>199</v>
      </c>
      <c r="F132" s="262" t="s">
        <v>200</v>
      </c>
      <c r="G132" s="262"/>
      <c r="H132" s="262"/>
      <c r="I132" s="262"/>
      <c r="J132" s="184" t="s">
        <v>187</v>
      </c>
      <c r="K132" s="185">
        <v>6</v>
      </c>
      <c r="L132" s="263">
        <v>0</v>
      </c>
      <c r="M132" s="264"/>
      <c r="N132" s="265">
        <f t="shared" si="5"/>
        <v>0</v>
      </c>
      <c r="O132" s="253"/>
      <c r="P132" s="253"/>
      <c r="Q132" s="253"/>
      <c r="R132" s="38"/>
      <c r="T132" s="179" t="s">
        <v>22</v>
      </c>
      <c r="U132" s="45" t="s">
        <v>44</v>
      </c>
      <c r="V132" s="37"/>
      <c r="W132" s="180">
        <f t="shared" si="6"/>
        <v>0</v>
      </c>
      <c r="X132" s="180">
        <v>0.0021</v>
      </c>
      <c r="Y132" s="180">
        <f t="shared" si="7"/>
        <v>0.0126</v>
      </c>
      <c r="Z132" s="180">
        <v>0</v>
      </c>
      <c r="AA132" s="181">
        <f t="shared" si="8"/>
        <v>0</v>
      </c>
      <c r="AR132" s="19" t="s">
        <v>193</v>
      </c>
      <c r="AT132" s="19" t="s">
        <v>190</v>
      </c>
      <c r="AU132" s="19" t="s">
        <v>105</v>
      </c>
      <c r="AY132" s="19" t="s">
        <v>183</v>
      </c>
      <c r="BE132" s="119">
        <f t="shared" si="9"/>
        <v>0</v>
      </c>
      <c r="BF132" s="119">
        <f t="shared" si="10"/>
        <v>0</v>
      </c>
      <c r="BG132" s="119">
        <f t="shared" si="11"/>
        <v>0</v>
      </c>
      <c r="BH132" s="119">
        <f t="shared" si="12"/>
        <v>0</v>
      </c>
      <c r="BI132" s="119">
        <f t="shared" si="13"/>
        <v>0</v>
      </c>
      <c r="BJ132" s="19" t="s">
        <v>87</v>
      </c>
      <c r="BK132" s="119">
        <f t="shared" si="14"/>
        <v>0</v>
      </c>
      <c r="BL132" s="19" t="s">
        <v>193</v>
      </c>
      <c r="BM132" s="19" t="s">
        <v>201</v>
      </c>
    </row>
    <row r="133" spans="2:65" s="1" customFormat="1" ht="22.5" customHeight="1">
      <c r="B133" s="36"/>
      <c r="C133" s="175" t="s">
        <v>202</v>
      </c>
      <c r="D133" s="175" t="s">
        <v>184</v>
      </c>
      <c r="E133" s="176" t="s">
        <v>203</v>
      </c>
      <c r="F133" s="250" t="s">
        <v>204</v>
      </c>
      <c r="G133" s="250"/>
      <c r="H133" s="250"/>
      <c r="I133" s="250"/>
      <c r="J133" s="177" t="s">
        <v>187</v>
      </c>
      <c r="K133" s="178">
        <v>1</v>
      </c>
      <c r="L133" s="251">
        <v>0</v>
      </c>
      <c r="M133" s="252"/>
      <c r="N133" s="253">
        <f t="shared" si="5"/>
        <v>0</v>
      </c>
      <c r="O133" s="253"/>
      <c r="P133" s="253"/>
      <c r="Q133" s="253"/>
      <c r="R133" s="38"/>
      <c r="T133" s="179" t="s">
        <v>22</v>
      </c>
      <c r="U133" s="45" t="s">
        <v>44</v>
      </c>
      <c r="V133" s="37"/>
      <c r="W133" s="180">
        <f t="shared" si="6"/>
        <v>0</v>
      </c>
      <c r="X133" s="180">
        <v>0</v>
      </c>
      <c r="Y133" s="180">
        <f t="shared" si="7"/>
        <v>0</v>
      </c>
      <c r="Z133" s="180">
        <v>0</v>
      </c>
      <c r="AA133" s="181">
        <f t="shared" si="8"/>
        <v>0</v>
      </c>
      <c r="AR133" s="19" t="s">
        <v>188</v>
      </c>
      <c r="AT133" s="19" t="s">
        <v>184</v>
      </c>
      <c r="AU133" s="19" t="s">
        <v>105</v>
      </c>
      <c r="AY133" s="19" t="s">
        <v>183</v>
      </c>
      <c r="BE133" s="119">
        <f t="shared" si="9"/>
        <v>0</v>
      </c>
      <c r="BF133" s="119">
        <f t="shared" si="10"/>
        <v>0</v>
      </c>
      <c r="BG133" s="119">
        <f t="shared" si="11"/>
        <v>0</v>
      </c>
      <c r="BH133" s="119">
        <f t="shared" si="12"/>
        <v>0</v>
      </c>
      <c r="BI133" s="119">
        <f t="shared" si="13"/>
        <v>0</v>
      </c>
      <c r="BJ133" s="19" t="s">
        <v>87</v>
      </c>
      <c r="BK133" s="119">
        <f t="shared" si="14"/>
        <v>0</v>
      </c>
      <c r="BL133" s="19" t="s">
        <v>188</v>
      </c>
      <c r="BM133" s="19" t="s">
        <v>205</v>
      </c>
    </row>
    <row r="134" spans="2:65" s="1" customFormat="1" ht="44.25" customHeight="1">
      <c r="B134" s="36"/>
      <c r="C134" s="182" t="s">
        <v>206</v>
      </c>
      <c r="D134" s="182" t="s">
        <v>190</v>
      </c>
      <c r="E134" s="183" t="s">
        <v>207</v>
      </c>
      <c r="F134" s="262" t="s">
        <v>208</v>
      </c>
      <c r="G134" s="262"/>
      <c r="H134" s="262"/>
      <c r="I134" s="262"/>
      <c r="J134" s="184" t="s">
        <v>187</v>
      </c>
      <c r="K134" s="185">
        <v>1</v>
      </c>
      <c r="L134" s="263">
        <v>0</v>
      </c>
      <c r="M134" s="264"/>
      <c r="N134" s="265">
        <f t="shared" si="5"/>
        <v>0</v>
      </c>
      <c r="O134" s="253"/>
      <c r="P134" s="253"/>
      <c r="Q134" s="253"/>
      <c r="R134" s="38"/>
      <c r="T134" s="179" t="s">
        <v>22</v>
      </c>
      <c r="U134" s="45" t="s">
        <v>44</v>
      </c>
      <c r="V134" s="37"/>
      <c r="W134" s="180">
        <f t="shared" si="6"/>
        <v>0</v>
      </c>
      <c r="X134" s="180">
        <v>0.013</v>
      </c>
      <c r="Y134" s="180">
        <f t="shared" si="7"/>
        <v>0.013</v>
      </c>
      <c r="Z134" s="180">
        <v>0</v>
      </c>
      <c r="AA134" s="181">
        <f t="shared" si="8"/>
        <v>0</v>
      </c>
      <c r="AR134" s="19" t="s">
        <v>193</v>
      </c>
      <c r="AT134" s="19" t="s">
        <v>190</v>
      </c>
      <c r="AU134" s="19" t="s">
        <v>105</v>
      </c>
      <c r="AY134" s="19" t="s">
        <v>183</v>
      </c>
      <c r="BE134" s="119">
        <f t="shared" si="9"/>
        <v>0</v>
      </c>
      <c r="BF134" s="119">
        <f t="shared" si="10"/>
        <v>0</v>
      </c>
      <c r="BG134" s="119">
        <f t="shared" si="11"/>
        <v>0</v>
      </c>
      <c r="BH134" s="119">
        <f t="shared" si="12"/>
        <v>0</v>
      </c>
      <c r="BI134" s="119">
        <f t="shared" si="13"/>
        <v>0</v>
      </c>
      <c r="BJ134" s="19" t="s">
        <v>87</v>
      </c>
      <c r="BK134" s="119">
        <f t="shared" si="14"/>
        <v>0</v>
      </c>
      <c r="BL134" s="19" t="s">
        <v>193</v>
      </c>
      <c r="BM134" s="19" t="s">
        <v>209</v>
      </c>
    </row>
    <row r="135" spans="2:65" s="1" customFormat="1" ht="31.5" customHeight="1">
      <c r="B135" s="36"/>
      <c r="C135" s="175" t="s">
        <v>210</v>
      </c>
      <c r="D135" s="175" t="s">
        <v>184</v>
      </c>
      <c r="E135" s="176" t="s">
        <v>211</v>
      </c>
      <c r="F135" s="250" t="s">
        <v>212</v>
      </c>
      <c r="G135" s="250"/>
      <c r="H135" s="250"/>
      <c r="I135" s="250"/>
      <c r="J135" s="177" t="s">
        <v>213</v>
      </c>
      <c r="K135" s="178">
        <v>170</v>
      </c>
      <c r="L135" s="251">
        <v>0</v>
      </c>
      <c r="M135" s="252"/>
      <c r="N135" s="253">
        <f t="shared" si="5"/>
        <v>0</v>
      </c>
      <c r="O135" s="253"/>
      <c r="P135" s="253"/>
      <c r="Q135" s="253"/>
      <c r="R135" s="38"/>
      <c r="T135" s="179" t="s">
        <v>22</v>
      </c>
      <c r="U135" s="45" t="s">
        <v>44</v>
      </c>
      <c r="V135" s="37"/>
      <c r="W135" s="180">
        <f t="shared" si="6"/>
        <v>0</v>
      </c>
      <c r="X135" s="180">
        <v>0</v>
      </c>
      <c r="Y135" s="180">
        <f t="shared" si="7"/>
        <v>0</v>
      </c>
      <c r="Z135" s="180">
        <v>0</v>
      </c>
      <c r="AA135" s="181">
        <f t="shared" si="8"/>
        <v>0</v>
      </c>
      <c r="AR135" s="19" t="s">
        <v>188</v>
      </c>
      <c r="AT135" s="19" t="s">
        <v>184</v>
      </c>
      <c r="AU135" s="19" t="s">
        <v>105</v>
      </c>
      <c r="AY135" s="19" t="s">
        <v>183</v>
      </c>
      <c r="BE135" s="119">
        <f t="shared" si="9"/>
        <v>0</v>
      </c>
      <c r="BF135" s="119">
        <f t="shared" si="10"/>
        <v>0</v>
      </c>
      <c r="BG135" s="119">
        <f t="shared" si="11"/>
        <v>0</v>
      </c>
      <c r="BH135" s="119">
        <f t="shared" si="12"/>
        <v>0</v>
      </c>
      <c r="BI135" s="119">
        <f t="shared" si="13"/>
        <v>0</v>
      </c>
      <c r="BJ135" s="19" t="s">
        <v>87</v>
      </c>
      <c r="BK135" s="119">
        <f t="shared" si="14"/>
        <v>0</v>
      </c>
      <c r="BL135" s="19" t="s">
        <v>188</v>
      </c>
      <c r="BM135" s="19" t="s">
        <v>214</v>
      </c>
    </row>
    <row r="136" spans="2:65" s="1" customFormat="1" ht="22.5" customHeight="1">
      <c r="B136" s="36"/>
      <c r="C136" s="182" t="s">
        <v>215</v>
      </c>
      <c r="D136" s="182" t="s">
        <v>190</v>
      </c>
      <c r="E136" s="183" t="s">
        <v>216</v>
      </c>
      <c r="F136" s="262" t="s">
        <v>217</v>
      </c>
      <c r="G136" s="262"/>
      <c r="H136" s="262"/>
      <c r="I136" s="262"/>
      <c r="J136" s="184" t="s">
        <v>213</v>
      </c>
      <c r="K136" s="185">
        <v>170</v>
      </c>
      <c r="L136" s="263">
        <v>0</v>
      </c>
      <c r="M136" s="264"/>
      <c r="N136" s="265">
        <f t="shared" si="5"/>
        <v>0</v>
      </c>
      <c r="O136" s="253"/>
      <c r="P136" s="253"/>
      <c r="Q136" s="253"/>
      <c r="R136" s="38"/>
      <c r="T136" s="179" t="s">
        <v>22</v>
      </c>
      <c r="U136" s="45" t="s">
        <v>44</v>
      </c>
      <c r="V136" s="37"/>
      <c r="W136" s="180">
        <f t="shared" si="6"/>
        <v>0</v>
      </c>
      <c r="X136" s="180">
        <v>0.00087</v>
      </c>
      <c r="Y136" s="180">
        <f t="shared" si="7"/>
        <v>0.1479</v>
      </c>
      <c r="Z136" s="180">
        <v>0</v>
      </c>
      <c r="AA136" s="181">
        <f t="shared" si="8"/>
        <v>0</v>
      </c>
      <c r="AR136" s="19" t="s">
        <v>193</v>
      </c>
      <c r="AT136" s="19" t="s">
        <v>190</v>
      </c>
      <c r="AU136" s="19" t="s">
        <v>105</v>
      </c>
      <c r="AY136" s="19" t="s">
        <v>183</v>
      </c>
      <c r="BE136" s="119">
        <f t="shared" si="9"/>
        <v>0</v>
      </c>
      <c r="BF136" s="119">
        <f t="shared" si="10"/>
        <v>0</v>
      </c>
      <c r="BG136" s="119">
        <f t="shared" si="11"/>
        <v>0</v>
      </c>
      <c r="BH136" s="119">
        <f t="shared" si="12"/>
        <v>0</v>
      </c>
      <c r="BI136" s="119">
        <f t="shared" si="13"/>
        <v>0</v>
      </c>
      <c r="BJ136" s="19" t="s">
        <v>87</v>
      </c>
      <c r="BK136" s="119">
        <f t="shared" si="14"/>
        <v>0</v>
      </c>
      <c r="BL136" s="19" t="s">
        <v>193</v>
      </c>
      <c r="BM136" s="19" t="s">
        <v>218</v>
      </c>
    </row>
    <row r="137" spans="2:65" s="1" customFormat="1" ht="31.5" customHeight="1">
      <c r="B137" s="36"/>
      <c r="C137" s="175" t="s">
        <v>219</v>
      </c>
      <c r="D137" s="175" t="s">
        <v>184</v>
      </c>
      <c r="E137" s="176" t="s">
        <v>220</v>
      </c>
      <c r="F137" s="250" t="s">
        <v>221</v>
      </c>
      <c r="G137" s="250"/>
      <c r="H137" s="250"/>
      <c r="I137" s="250"/>
      <c r="J137" s="177" t="s">
        <v>213</v>
      </c>
      <c r="K137" s="178">
        <v>15</v>
      </c>
      <c r="L137" s="251">
        <v>0</v>
      </c>
      <c r="M137" s="252"/>
      <c r="N137" s="253">
        <f t="shared" si="5"/>
        <v>0</v>
      </c>
      <c r="O137" s="253"/>
      <c r="P137" s="253"/>
      <c r="Q137" s="253"/>
      <c r="R137" s="38"/>
      <c r="T137" s="179" t="s">
        <v>22</v>
      </c>
      <c r="U137" s="45" t="s">
        <v>44</v>
      </c>
      <c r="V137" s="37"/>
      <c r="W137" s="180">
        <f t="shared" si="6"/>
        <v>0</v>
      </c>
      <c r="X137" s="180">
        <v>0</v>
      </c>
      <c r="Y137" s="180">
        <f t="shared" si="7"/>
        <v>0</v>
      </c>
      <c r="Z137" s="180">
        <v>0</v>
      </c>
      <c r="AA137" s="181">
        <f t="shared" si="8"/>
        <v>0</v>
      </c>
      <c r="AR137" s="19" t="s">
        <v>188</v>
      </c>
      <c r="AT137" s="19" t="s">
        <v>184</v>
      </c>
      <c r="AU137" s="19" t="s">
        <v>105</v>
      </c>
      <c r="AY137" s="19" t="s">
        <v>183</v>
      </c>
      <c r="BE137" s="119">
        <f t="shared" si="9"/>
        <v>0</v>
      </c>
      <c r="BF137" s="119">
        <f t="shared" si="10"/>
        <v>0</v>
      </c>
      <c r="BG137" s="119">
        <f t="shared" si="11"/>
        <v>0</v>
      </c>
      <c r="BH137" s="119">
        <f t="shared" si="12"/>
        <v>0</v>
      </c>
      <c r="BI137" s="119">
        <f t="shared" si="13"/>
        <v>0</v>
      </c>
      <c r="BJ137" s="19" t="s">
        <v>87</v>
      </c>
      <c r="BK137" s="119">
        <f t="shared" si="14"/>
        <v>0</v>
      </c>
      <c r="BL137" s="19" t="s">
        <v>188</v>
      </c>
      <c r="BM137" s="19" t="s">
        <v>222</v>
      </c>
    </row>
    <row r="138" spans="2:65" s="1" customFormat="1" ht="22.5" customHeight="1">
      <c r="B138" s="36"/>
      <c r="C138" s="182" t="s">
        <v>223</v>
      </c>
      <c r="D138" s="182" t="s">
        <v>190</v>
      </c>
      <c r="E138" s="183" t="s">
        <v>224</v>
      </c>
      <c r="F138" s="262" t="s">
        <v>225</v>
      </c>
      <c r="G138" s="262"/>
      <c r="H138" s="262"/>
      <c r="I138" s="262"/>
      <c r="J138" s="184" t="s">
        <v>213</v>
      </c>
      <c r="K138" s="185">
        <v>15</v>
      </c>
      <c r="L138" s="263">
        <v>0</v>
      </c>
      <c r="M138" s="264"/>
      <c r="N138" s="265">
        <f t="shared" si="5"/>
        <v>0</v>
      </c>
      <c r="O138" s="253"/>
      <c r="P138" s="253"/>
      <c r="Q138" s="253"/>
      <c r="R138" s="38"/>
      <c r="T138" s="179" t="s">
        <v>22</v>
      </c>
      <c r="U138" s="45" t="s">
        <v>44</v>
      </c>
      <c r="V138" s="37"/>
      <c r="W138" s="180">
        <f t="shared" si="6"/>
        <v>0</v>
      </c>
      <c r="X138" s="180">
        <v>0.00163</v>
      </c>
      <c r="Y138" s="180">
        <f t="shared" si="7"/>
        <v>0.02445</v>
      </c>
      <c r="Z138" s="180">
        <v>0</v>
      </c>
      <c r="AA138" s="181">
        <f t="shared" si="8"/>
        <v>0</v>
      </c>
      <c r="AR138" s="19" t="s">
        <v>193</v>
      </c>
      <c r="AT138" s="19" t="s">
        <v>190</v>
      </c>
      <c r="AU138" s="19" t="s">
        <v>105</v>
      </c>
      <c r="AY138" s="19" t="s">
        <v>183</v>
      </c>
      <c r="BE138" s="119">
        <f t="shared" si="9"/>
        <v>0</v>
      </c>
      <c r="BF138" s="119">
        <f t="shared" si="10"/>
        <v>0</v>
      </c>
      <c r="BG138" s="119">
        <f t="shared" si="11"/>
        <v>0</v>
      </c>
      <c r="BH138" s="119">
        <f t="shared" si="12"/>
        <v>0</v>
      </c>
      <c r="BI138" s="119">
        <f t="shared" si="13"/>
        <v>0</v>
      </c>
      <c r="BJ138" s="19" t="s">
        <v>87</v>
      </c>
      <c r="BK138" s="119">
        <f t="shared" si="14"/>
        <v>0</v>
      </c>
      <c r="BL138" s="19" t="s">
        <v>193</v>
      </c>
      <c r="BM138" s="19" t="s">
        <v>226</v>
      </c>
    </row>
    <row r="139" spans="2:63" s="10" customFormat="1" ht="29.9" customHeight="1">
      <c r="B139" s="164"/>
      <c r="C139" s="165"/>
      <c r="D139" s="174" t="s">
        <v>150</v>
      </c>
      <c r="E139" s="174"/>
      <c r="F139" s="174"/>
      <c r="G139" s="174"/>
      <c r="H139" s="174"/>
      <c r="I139" s="174"/>
      <c r="J139" s="174"/>
      <c r="K139" s="174"/>
      <c r="L139" s="174"/>
      <c r="M139" s="174"/>
      <c r="N139" s="260">
        <f>BK139</f>
        <v>0</v>
      </c>
      <c r="O139" s="261"/>
      <c r="P139" s="261"/>
      <c r="Q139" s="261"/>
      <c r="R139" s="167"/>
      <c r="T139" s="168"/>
      <c r="U139" s="165"/>
      <c r="V139" s="165"/>
      <c r="W139" s="169">
        <f>W140</f>
        <v>0</v>
      </c>
      <c r="X139" s="165"/>
      <c r="Y139" s="169">
        <f>Y140</f>
        <v>0</v>
      </c>
      <c r="Z139" s="165"/>
      <c r="AA139" s="170">
        <f>AA140</f>
        <v>0</v>
      </c>
      <c r="AR139" s="171" t="s">
        <v>182</v>
      </c>
      <c r="AT139" s="172" t="s">
        <v>78</v>
      </c>
      <c r="AU139" s="172" t="s">
        <v>87</v>
      </c>
      <c r="AY139" s="171" t="s">
        <v>183</v>
      </c>
      <c r="BK139" s="173">
        <f>BK140</f>
        <v>0</v>
      </c>
    </row>
    <row r="140" spans="2:65" s="1" customFormat="1" ht="22.5" customHeight="1">
      <c r="B140" s="36"/>
      <c r="C140" s="175" t="s">
        <v>227</v>
      </c>
      <c r="D140" s="175" t="s">
        <v>184</v>
      </c>
      <c r="E140" s="176" t="s">
        <v>228</v>
      </c>
      <c r="F140" s="250" t="s">
        <v>229</v>
      </c>
      <c r="G140" s="250"/>
      <c r="H140" s="250"/>
      <c r="I140" s="250"/>
      <c r="J140" s="177" t="s">
        <v>230</v>
      </c>
      <c r="K140" s="178">
        <v>1</v>
      </c>
      <c r="L140" s="251">
        <v>0</v>
      </c>
      <c r="M140" s="252"/>
      <c r="N140" s="253">
        <f>ROUND(L140*K140,2)</f>
        <v>0</v>
      </c>
      <c r="O140" s="253"/>
      <c r="P140" s="253"/>
      <c r="Q140" s="253"/>
      <c r="R140" s="38"/>
      <c r="T140" s="179" t="s">
        <v>22</v>
      </c>
      <c r="U140" s="45" t="s">
        <v>44</v>
      </c>
      <c r="V140" s="37"/>
      <c r="W140" s="180">
        <f>V140*K140</f>
        <v>0</v>
      </c>
      <c r="X140" s="180">
        <v>0</v>
      </c>
      <c r="Y140" s="180">
        <f>X140*K140</f>
        <v>0</v>
      </c>
      <c r="Z140" s="180">
        <v>0</v>
      </c>
      <c r="AA140" s="181">
        <f>Z140*K140</f>
        <v>0</v>
      </c>
      <c r="AR140" s="19" t="s">
        <v>188</v>
      </c>
      <c r="AT140" s="19" t="s">
        <v>184</v>
      </c>
      <c r="AU140" s="19" t="s">
        <v>105</v>
      </c>
      <c r="AY140" s="19" t="s">
        <v>183</v>
      </c>
      <c r="BE140" s="119">
        <f>IF(U140="základní",N140,0)</f>
        <v>0</v>
      </c>
      <c r="BF140" s="119">
        <f>IF(U140="snížená",N140,0)</f>
        <v>0</v>
      </c>
      <c r="BG140" s="119">
        <f>IF(U140="zákl. přenesená",N140,0)</f>
        <v>0</v>
      </c>
      <c r="BH140" s="119">
        <f>IF(U140="sníž. přenesená",N140,0)</f>
        <v>0</v>
      </c>
      <c r="BI140" s="119">
        <f>IF(U140="nulová",N140,0)</f>
        <v>0</v>
      </c>
      <c r="BJ140" s="19" t="s">
        <v>87</v>
      </c>
      <c r="BK140" s="119">
        <f>ROUND(L140*K140,2)</f>
        <v>0</v>
      </c>
      <c r="BL140" s="19" t="s">
        <v>188</v>
      </c>
      <c r="BM140" s="19" t="s">
        <v>231</v>
      </c>
    </row>
    <row r="141" spans="2:63" s="10" customFormat="1" ht="37.4" customHeight="1">
      <c r="B141" s="164"/>
      <c r="C141" s="165"/>
      <c r="D141" s="166" t="s">
        <v>151</v>
      </c>
      <c r="E141" s="166"/>
      <c r="F141" s="166"/>
      <c r="G141" s="166"/>
      <c r="H141" s="166"/>
      <c r="I141" s="166"/>
      <c r="J141" s="166"/>
      <c r="K141" s="166"/>
      <c r="L141" s="166"/>
      <c r="M141" s="166"/>
      <c r="N141" s="247">
        <f>BK141</f>
        <v>0</v>
      </c>
      <c r="O141" s="248"/>
      <c r="P141" s="248"/>
      <c r="Q141" s="248"/>
      <c r="R141" s="167"/>
      <c r="T141" s="168"/>
      <c r="U141" s="165"/>
      <c r="V141" s="165"/>
      <c r="W141" s="169">
        <f>W142+W149</f>
        <v>0</v>
      </c>
      <c r="X141" s="165"/>
      <c r="Y141" s="169">
        <f>Y142+Y149</f>
        <v>0</v>
      </c>
      <c r="Z141" s="165"/>
      <c r="AA141" s="170">
        <f>AA142+AA149</f>
        <v>0</v>
      </c>
      <c r="AR141" s="171" t="s">
        <v>198</v>
      </c>
      <c r="AT141" s="172" t="s">
        <v>78</v>
      </c>
      <c r="AU141" s="172" t="s">
        <v>79</v>
      </c>
      <c r="AY141" s="171" t="s">
        <v>183</v>
      </c>
      <c r="BK141" s="173">
        <f>BK142+BK149</f>
        <v>0</v>
      </c>
    </row>
    <row r="142" spans="2:63" s="10" customFormat="1" ht="19.9" customHeight="1">
      <c r="B142" s="164"/>
      <c r="C142" s="165"/>
      <c r="D142" s="174" t="s">
        <v>152</v>
      </c>
      <c r="E142" s="174"/>
      <c r="F142" s="174"/>
      <c r="G142" s="174"/>
      <c r="H142" s="174"/>
      <c r="I142" s="174"/>
      <c r="J142" s="174"/>
      <c r="K142" s="174"/>
      <c r="L142" s="174"/>
      <c r="M142" s="174"/>
      <c r="N142" s="258">
        <f>BK142</f>
        <v>0</v>
      </c>
      <c r="O142" s="259"/>
      <c r="P142" s="259"/>
      <c r="Q142" s="259"/>
      <c r="R142" s="167"/>
      <c r="T142" s="168"/>
      <c r="U142" s="165"/>
      <c r="V142" s="165"/>
      <c r="W142" s="169">
        <f>SUM(W143:W148)</f>
        <v>0</v>
      </c>
      <c r="X142" s="165"/>
      <c r="Y142" s="169">
        <f>SUM(Y143:Y148)</f>
        <v>0</v>
      </c>
      <c r="Z142" s="165"/>
      <c r="AA142" s="170">
        <f>SUM(AA143:AA148)</f>
        <v>0</v>
      </c>
      <c r="AR142" s="171" t="s">
        <v>198</v>
      </c>
      <c r="AT142" s="172" t="s">
        <v>78</v>
      </c>
      <c r="AU142" s="172" t="s">
        <v>87</v>
      </c>
      <c r="AY142" s="171" t="s">
        <v>183</v>
      </c>
      <c r="BK142" s="173">
        <f>SUM(BK143:BK148)</f>
        <v>0</v>
      </c>
    </row>
    <row r="143" spans="2:65" s="1" customFormat="1" ht="31.5" customHeight="1">
      <c r="B143" s="36"/>
      <c r="C143" s="182" t="s">
        <v>232</v>
      </c>
      <c r="D143" s="182" t="s">
        <v>190</v>
      </c>
      <c r="E143" s="183" t="s">
        <v>233</v>
      </c>
      <c r="F143" s="262" t="s">
        <v>234</v>
      </c>
      <c r="G143" s="262"/>
      <c r="H143" s="262"/>
      <c r="I143" s="262"/>
      <c r="J143" s="184" t="s">
        <v>235</v>
      </c>
      <c r="K143" s="185">
        <v>1</v>
      </c>
      <c r="L143" s="263">
        <v>0</v>
      </c>
      <c r="M143" s="264"/>
      <c r="N143" s="265">
        <f aca="true" t="shared" si="15" ref="N143:N148">ROUND(L143*K143,2)</f>
        <v>0</v>
      </c>
      <c r="O143" s="253"/>
      <c r="P143" s="253"/>
      <c r="Q143" s="253"/>
      <c r="R143" s="38"/>
      <c r="T143" s="179" t="s">
        <v>22</v>
      </c>
      <c r="U143" s="45" t="s">
        <v>44</v>
      </c>
      <c r="V143" s="37"/>
      <c r="W143" s="180">
        <f aca="true" t="shared" si="16" ref="W143:W148">V143*K143</f>
        <v>0</v>
      </c>
      <c r="X143" s="180">
        <v>0</v>
      </c>
      <c r="Y143" s="180">
        <f aca="true" t="shared" si="17" ref="Y143:Y148">X143*K143</f>
        <v>0</v>
      </c>
      <c r="Z143" s="180">
        <v>0</v>
      </c>
      <c r="AA143" s="181">
        <f aca="true" t="shared" si="18" ref="AA143:AA148">Z143*K143</f>
        <v>0</v>
      </c>
      <c r="AR143" s="19" t="s">
        <v>193</v>
      </c>
      <c r="AT143" s="19" t="s">
        <v>190</v>
      </c>
      <c r="AU143" s="19" t="s">
        <v>105</v>
      </c>
      <c r="AY143" s="19" t="s">
        <v>183</v>
      </c>
      <c r="BE143" s="119">
        <f aca="true" t="shared" si="19" ref="BE143:BE148">IF(U143="základní",N143,0)</f>
        <v>0</v>
      </c>
      <c r="BF143" s="119">
        <f aca="true" t="shared" si="20" ref="BF143:BF148">IF(U143="snížená",N143,0)</f>
        <v>0</v>
      </c>
      <c r="BG143" s="119">
        <f aca="true" t="shared" si="21" ref="BG143:BG148">IF(U143="zákl. přenesená",N143,0)</f>
        <v>0</v>
      </c>
      <c r="BH143" s="119">
        <f aca="true" t="shared" si="22" ref="BH143:BH148">IF(U143="sníž. přenesená",N143,0)</f>
        <v>0</v>
      </c>
      <c r="BI143" s="119">
        <f aca="true" t="shared" si="23" ref="BI143:BI148">IF(U143="nulová",N143,0)</f>
        <v>0</v>
      </c>
      <c r="BJ143" s="19" t="s">
        <v>87</v>
      </c>
      <c r="BK143" s="119">
        <f aca="true" t="shared" si="24" ref="BK143:BK148">ROUND(L143*K143,2)</f>
        <v>0</v>
      </c>
      <c r="BL143" s="19" t="s">
        <v>193</v>
      </c>
      <c r="BM143" s="19" t="s">
        <v>236</v>
      </c>
    </row>
    <row r="144" spans="2:65" s="1" customFormat="1" ht="57" customHeight="1">
      <c r="B144" s="36"/>
      <c r="C144" s="182" t="s">
        <v>237</v>
      </c>
      <c r="D144" s="182" t="s">
        <v>190</v>
      </c>
      <c r="E144" s="183" t="s">
        <v>238</v>
      </c>
      <c r="F144" s="262" t="s">
        <v>239</v>
      </c>
      <c r="G144" s="262"/>
      <c r="H144" s="262"/>
      <c r="I144" s="262"/>
      <c r="J144" s="184" t="s">
        <v>235</v>
      </c>
      <c r="K144" s="185">
        <v>0</v>
      </c>
      <c r="L144" s="263">
        <v>0</v>
      </c>
      <c r="M144" s="264"/>
      <c r="N144" s="265">
        <f t="shared" si="15"/>
        <v>0</v>
      </c>
      <c r="O144" s="253"/>
      <c r="P144" s="253"/>
      <c r="Q144" s="253"/>
      <c r="R144" s="38"/>
      <c r="T144" s="179" t="s">
        <v>22</v>
      </c>
      <c r="U144" s="45" t="s">
        <v>44</v>
      </c>
      <c r="V144" s="37"/>
      <c r="W144" s="180">
        <f t="shared" si="16"/>
        <v>0</v>
      </c>
      <c r="X144" s="180">
        <v>0</v>
      </c>
      <c r="Y144" s="180">
        <f t="shared" si="17"/>
        <v>0</v>
      </c>
      <c r="Z144" s="180">
        <v>0</v>
      </c>
      <c r="AA144" s="181">
        <f t="shared" si="18"/>
        <v>0</v>
      </c>
      <c r="AR144" s="19" t="s">
        <v>215</v>
      </c>
      <c r="AT144" s="19" t="s">
        <v>190</v>
      </c>
      <c r="AU144" s="19" t="s">
        <v>105</v>
      </c>
      <c r="AY144" s="19" t="s">
        <v>183</v>
      </c>
      <c r="BE144" s="119">
        <f t="shared" si="19"/>
        <v>0</v>
      </c>
      <c r="BF144" s="119">
        <f t="shared" si="20"/>
        <v>0</v>
      </c>
      <c r="BG144" s="119">
        <f t="shared" si="21"/>
        <v>0</v>
      </c>
      <c r="BH144" s="119">
        <f t="shared" si="22"/>
        <v>0</v>
      </c>
      <c r="BI144" s="119">
        <f t="shared" si="23"/>
        <v>0</v>
      </c>
      <c r="BJ144" s="19" t="s">
        <v>87</v>
      </c>
      <c r="BK144" s="119">
        <f t="shared" si="24"/>
        <v>0</v>
      </c>
      <c r="BL144" s="19" t="s">
        <v>198</v>
      </c>
      <c r="BM144" s="19" t="s">
        <v>240</v>
      </c>
    </row>
    <row r="145" spans="2:65" s="1" customFormat="1" ht="22.5" customHeight="1">
      <c r="B145" s="36"/>
      <c r="C145" s="182" t="s">
        <v>241</v>
      </c>
      <c r="D145" s="182" t="s">
        <v>190</v>
      </c>
      <c r="E145" s="183" t="s">
        <v>242</v>
      </c>
      <c r="F145" s="262" t="s">
        <v>243</v>
      </c>
      <c r="G145" s="262"/>
      <c r="H145" s="262"/>
      <c r="I145" s="262"/>
      <c r="J145" s="184" t="s">
        <v>235</v>
      </c>
      <c r="K145" s="185">
        <v>1</v>
      </c>
      <c r="L145" s="263">
        <v>0</v>
      </c>
      <c r="M145" s="264"/>
      <c r="N145" s="265">
        <f t="shared" si="15"/>
        <v>0</v>
      </c>
      <c r="O145" s="253"/>
      <c r="P145" s="253"/>
      <c r="Q145" s="253"/>
      <c r="R145" s="38"/>
      <c r="T145" s="179" t="s">
        <v>22</v>
      </c>
      <c r="U145" s="45" t="s">
        <v>44</v>
      </c>
      <c r="V145" s="37"/>
      <c r="W145" s="180">
        <f t="shared" si="16"/>
        <v>0</v>
      </c>
      <c r="X145" s="180">
        <v>0</v>
      </c>
      <c r="Y145" s="180">
        <f t="shared" si="17"/>
        <v>0</v>
      </c>
      <c r="Z145" s="180">
        <v>0</v>
      </c>
      <c r="AA145" s="181">
        <f t="shared" si="18"/>
        <v>0</v>
      </c>
      <c r="AR145" s="19" t="s">
        <v>215</v>
      </c>
      <c r="AT145" s="19" t="s">
        <v>190</v>
      </c>
      <c r="AU145" s="19" t="s">
        <v>105</v>
      </c>
      <c r="AY145" s="19" t="s">
        <v>183</v>
      </c>
      <c r="BE145" s="119">
        <f t="shared" si="19"/>
        <v>0</v>
      </c>
      <c r="BF145" s="119">
        <f t="shared" si="20"/>
        <v>0</v>
      </c>
      <c r="BG145" s="119">
        <f t="shared" si="21"/>
        <v>0</v>
      </c>
      <c r="BH145" s="119">
        <f t="shared" si="22"/>
        <v>0</v>
      </c>
      <c r="BI145" s="119">
        <f t="shared" si="23"/>
        <v>0</v>
      </c>
      <c r="BJ145" s="19" t="s">
        <v>87</v>
      </c>
      <c r="BK145" s="119">
        <f t="shared" si="24"/>
        <v>0</v>
      </c>
      <c r="BL145" s="19" t="s">
        <v>198</v>
      </c>
      <c r="BM145" s="19" t="s">
        <v>244</v>
      </c>
    </row>
    <row r="146" spans="2:65" s="1" customFormat="1" ht="22.5" customHeight="1">
      <c r="B146" s="36"/>
      <c r="C146" s="182" t="s">
        <v>11</v>
      </c>
      <c r="D146" s="182" t="s">
        <v>190</v>
      </c>
      <c r="E146" s="183" t="s">
        <v>245</v>
      </c>
      <c r="F146" s="262" t="s">
        <v>246</v>
      </c>
      <c r="G146" s="262"/>
      <c r="H146" s="262"/>
      <c r="I146" s="262"/>
      <c r="J146" s="184" t="s">
        <v>235</v>
      </c>
      <c r="K146" s="185">
        <v>1</v>
      </c>
      <c r="L146" s="263">
        <v>0</v>
      </c>
      <c r="M146" s="264"/>
      <c r="N146" s="265">
        <f t="shared" si="15"/>
        <v>0</v>
      </c>
      <c r="O146" s="253"/>
      <c r="P146" s="253"/>
      <c r="Q146" s="253"/>
      <c r="R146" s="38"/>
      <c r="T146" s="179" t="s">
        <v>22</v>
      </c>
      <c r="U146" s="45" t="s">
        <v>44</v>
      </c>
      <c r="V146" s="37"/>
      <c r="W146" s="180">
        <f t="shared" si="16"/>
        <v>0</v>
      </c>
      <c r="X146" s="180">
        <v>0</v>
      </c>
      <c r="Y146" s="180">
        <f t="shared" si="17"/>
        <v>0</v>
      </c>
      <c r="Z146" s="180">
        <v>0</v>
      </c>
      <c r="AA146" s="181">
        <f t="shared" si="18"/>
        <v>0</v>
      </c>
      <c r="AR146" s="19" t="s">
        <v>215</v>
      </c>
      <c r="AT146" s="19" t="s">
        <v>190</v>
      </c>
      <c r="AU146" s="19" t="s">
        <v>105</v>
      </c>
      <c r="AY146" s="19" t="s">
        <v>183</v>
      </c>
      <c r="BE146" s="119">
        <f t="shared" si="19"/>
        <v>0</v>
      </c>
      <c r="BF146" s="119">
        <f t="shared" si="20"/>
        <v>0</v>
      </c>
      <c r="BG146" s="119">
        <f t="shared" si="21"/>
        <v>0</v>
      </c>
      <c r="BH146" s="119">
        <f t="shared" si="22"/>
        <v>0</v>
      </c>
      <c r="BI146" s="119">
        <f t="shared" si="23"/>
        <v>0</v>
      </c>
      <c r="BJ146" s="19" t="s">
        <v>87</v>
      </c>
      <c r="BK146" s="119">
        <f t="shared" si="24"/>
        <v>0</v>
      </c>
      <c r="BL146" s="19" t="s">
        <v>198</v>
      </c>
      <c r="BM146" s="19" t="s">
        <v>247</v>
      </c>
    </row>
    <row r="147" spans="2:65" s="1" customFormat="1" ht="22.5" customHeight="1">
      <c r="B147" s="36"/>
      <c r="C147" s="182" t="s">
        <v>248</v>
      </c>
      <c r="D147" s="182" t="s">
        <v>190</v>
      </c>
      <c r="E147" s="183" t="s">
        <v>249</v>
      </c>
      <c r="F147" s="262" t="s">
        <v>250</v>
      </c>
      <c r="G147" s="262"/>
      <c r="H147" s="262"/>
      <c r="I147" s="262"/>
      <c r="J147" s="184" t="s">
        <v>235</v>
      </c>
      <c r="K147" s="185">
        <v>1</v>
      </c>
      <c r="L147" s="263">
        <v>0</v>
      </c>
      <c r="M147" s="264"/>
      <c r="N147" s="265">
        <f t="shared" si="15"/>
        <v>0</v>
      </c>
      <c r="O147" s="253"/>
      <c r="P147" s="253"/>
      <c r="Q147" s="253"/>
      <c r="R147" s="38"/>
      <c r="T147" s="179" t="s">
        <v>22</v>
      </c>
      <c r="U147" s="45" t="s">
        <v>44</v>
      </c>
      <c r="V147" s="37"/>
      <c r="W147" s="180">
        <f t="shared" si="16"/>
        <v>0</v>
      </c>
      <c r="X147" s="180">
        <v>0</v>
      </c>
      <c r="Y147" s="180">
        <f t="shared" si="17"/>
        <v>0</v>
      </c>
      <c r="Z147" s="180">
        <v>0</v>
      </c>
      <c r="AA147" s="181">
        <f t="shared" si="18"/>
        <v>0</v>
      </c>
      <c r="AR147" s="19" t="s">
        <v>215</v>
      </c>
      <c r="AT147" s="19" t="s">
        <v>190</v>
      </c>
      <c r="AU147" s="19" t="s">
        <v>105</v>
      </c>
      <c r="AY147" s="19" t="s">
        <v>183</v>
      </c>
      <c r="BE147" s="119">
        <f t="shared" si="19"/>
        <v>0</v>
      </c>
      <c r="BF147" s="119">
        <f t="shared" si="20"/>
        <v>0</v>
      </c>
      <c r="BG147" s="119">
        <f t="shared" si="21"/>
        <v>0</v>
      </c>
      <c r="BH147" s="119">
        <f t="shared" si="22"/>
        <v>0</v>
      </c>
      <c r="BI147" s="119">
        <f t="shared" si="23"/>
        <v>0</v>
      </c>
      <c r="BJ147" s="19" t="s">
        <v>87</v>
      </c>
      <c r="BK147" s="119">
        <f t="shared" si="24"/>
        <v>0</v>
      </c>
      <c r="BL147" s="19" t="s">
        <v>198</v>
      </c>
      <c r="BM147" s="19" t="s">
        <v>251</v>
      </c>
    </row>
    <row r="148" spans="2:65" s="1" customFormat="1" ht="31.5" customHeight="1">
      <c r="B148" s="36"/>
      <c r="C148" s="182" t="s">
        <v>252</v>
      </c>
      <c r="D148" s="182" t="s">
        <v>190</v>
      </c>
      <c r="E148" s="183" t="s">
        <v>253</v>
      </c>
      <c r="F148" s="262" t="s">
        <v>254</v>
      </c>
      <c r="G148" s="262"/>
      <c r="H148" s="262"/>
      <c r="I148" s="262"/>
      <c r="J148" s="184" t="s">
        <v>235</v>
      </c>
      <c r="K148" s="185">
        <v>1</v>
      </c>
      <c r="L148" s="263">
        <v>0</v>
      </c>
      <c r="M148" s="264"/>
      <c r="N148" s="265">
        <f t="shared" si="15"/>
        <v>0</v>
      </c>
      <c r="O148" s="253"/>
      <c r="P148" s="253"/>
      <c r="Q148" s="253"/>
      <c r="R148" s="38"/>
      <c r="T148" s="179" t="s">
        <v>22</v>
      </c>
      <c r="U148" s="45" t="s">
        <v>44</v>
      </c>
      <c r="V148" s="37"/>
      <c r="W148" s="180">
        <f t="shared" si="16"/>
        <v>0</v>
      </c>
      <c r="X148" s="180">
        <v>0</v>
      </c>
      <c r="Y148" s="180">
        <f t="shared" si="17"/>
        <v>0</v>
      </c>
      <c r="Z148" s="180">
        <v>0</v>
      </c>
      <c r="AA148" s="181">
        <f t="shared" si="18"/>
        <v>0</v>
      </c>
      <c r="AR148" s="19" t="s">
        <v>215</v>
      </c>
      <c r="AT148" s="19" t="s">
        <v>190</v>
      </c>
      <c r="AU148" s="19" t="s">
        <v>105</v>
      </c>
      <c r="AY148" s="19" t="s">
        <v>183</v>
      </c>
      <c r="BE148" s="119">
        <f t="shared" si="19"/>
        <v>0</v>
      </c>
      <c r="BF148" s="119">
        <f t="shared" si="20"/>
        <v>0</v>
      </c>
      <c r="BG148" s="119">
        <f t="shared" si="21"/>
        <v>0</v>
      </c>
      <c r="BH148" s="119">
        <f t="shared" si="22"/>
        <v>0</v>
      </c>
      <c r="BI148" s="119">
        <f t="shared" si="23"/>
        <v>0</v>
      </c>
      <c r="BJ148" s="19" t="s">
        <v>87</v>
      </c>
      <c r="BK148" s="119">
        <f t="shared" si="24"/>
        <v>0</v>
      </c>
      <c r="BL148" s="19" t="s">
        <v>198</v>
      </c>
      <c r="BM148" s="19" t="s">
        <v>255</v>
      </c>
    </row>
    <row r="149" spans="2:63" s="10" customFormat="1" ht="29.9" customHeight="1">
      <c r="B149" s="164"/>
      <c r="C149" s="165"/>
      <c r="D149" s="174" t="s">
        <v>153</v>
      </c>
      <c r="E149" s="174"/>
      <c r="F149" s="174"/>
      <c r="G149" s="174"/>
      <c r="H149" s="174"/>
      <c r="I149" s="174"/>
      <c r="J149" s="174"/>
      <c r="K149" s="174"/>
      <c r="L149" s="174"/>
      <c r="M149" s="174"/>
      <c r="N149" s="260">
        <f>BK149</f>
        <v>0</v>
      </c>
      <c r="O149" s="261"/>
      <c r="P149" s="261"/>
      <c r="Q149" s="261"/>
      <c r="R149" s="167"/>
      <c r="T149" s="168"/>
      <c r="U149" s="165"/>
      <c r="V149" s="165"/>
      <c r="W149" s="169">
        <f>SUM(W150:W155)</f>
        <v>0</v>
      </c>
      <c r="X149" s="165"/>
      <c r="Y149" s="169">
        <f>SUM(Y150:Y155)</f>
        <v>0</v>
      </c>
      <c r="Z149" s="165"/>
      <c r="AA149" s="170">
        <f>SUM(AA150:AA155)</f>
        <v>0</v>
      </c>
      <c r="AR149" s="171" t="s">
        <v>87</v>
      </c>
      <c r="AT149" s="172" t="s">
        <v>78</v>
      </c>
      <c r="AU149" s="172" t="s">
        <v>87</v>
      </c>
      <c r="AY149" s="171" t="s">
        <v>183</v>
      </c>
      <c r="BK149" s="173">
        <f>SUM(BK150:BK155)</f>
        <v>0</v>
      </c>
    </row>
    <row r="150" spans="2:65" s="1" customFormat="1" ht="22.5" customHeight="1">
      <c r="B150" s="36"/>
      <c r="C150" s="182" t="s">
        <v>256</v>
      </c>
      <c r="D150" s="182" t="s">
        <v>190</v>
      </c>
      <c r="E150" s="183" t="s">
        <v>257</v>
      </c>
      <c r="F150" s="262" t="s">
        <v>258</v>
      </c>
      <c r="G150" s="262"/>
      <c r="H150" s="262"/>
      <c r="I150" s="262"/>
      <c r="J150" s="184" t="s">
        <v>259</v>
      </c>
      <c r="K150" s="185">
        <v>1</v>
      </c>
      <c r="L150" s="263">
        <v>0</v>
      </c>
      <c r="M150" s="264"/>
      <c r="N150" s="265">
        <f aca="true" t="shared" si="25" ref="N150:N155">ROUND(L150*K150,2)</f>
        <v>0</v>
      </c>
      <c r="O150" s="253"/>
      <c r="P150" s="253"/>
      <c r="Q150" s="253"/>
      <c r="R150" s="38"/>
      <c r="T150" s="179" t="s">
        <v>22</v>
      </c>
      <c r="U150" s="45" t="s">
        <v>44</v>
      </c>
      <c r="V150" s="37"/>
      <c r="W150" s="180">
        <f aca="true" t="shared" si="26" ref="W150:W155">V150*K150</f>
        <v>0</v>
      </c>
      <c r="X150" s="180">
        <v>0</v>
      </c>
      <c r="Y150" s="180">
        <f aca="true" t="shared" si="27" ref="Y150:Y155">X150*K150</f>
        <v>0</v>
      </c>
      <c r="Z150" s="180">
        <v>0</v>
      </c>
      <c r="AA150" s="181">
        <f aca="true" t="shared" si="28" ref="AA150:AA155">Z150*K150</f>
        <v>0</v>
      </c>
      <c r="AR150" s="19" t="s">
        <v>193</v>
      </c>
      <c r="AT150" s="19" t="s">
        <v>190</v>
      </c>
      <c r="AU150" s="19" t="s">
        <v>105</v>
      </c>
      <c r="AY150" s="19" t="s">
        <v>183</v>
      </c>
      <c r="BE150" s="119">
        <f aca="true" t="shared" si="29" ref="BE150:BE155">IF(U150="základní",N150,0)</f>
        <v>0</v>
      </c>
      <c r="BF150" s="119">
        <f aca="true" t="shared" si="30" ref="BF150:BF155">IF(U150="snížená",N150,0)</f>
        <v>0</v>
      </c>
      <c r="BG150" s="119">
        <f aca="true" t="shared" si="31" ref="BG150:BG155">IF(U150="zákl. přenesená",N150,0)</f>
        <v>0</v>
      </c>
      <c r="BH150" s="119">
        <f aca="true" t="shared" si="32" ref="BH150:BH155">IF(U150="sníž. přenesená",N150,0)</f>
        <v>0</v>
      </c>
      <c r="BI150" s="119">
        <f aca="true" t="shared" si="33" ref="BI150:BI155">IF(U150="nulová",N150,0)</f>
        <v>0</v>
      </c>
      <c r="BJ150" s="19" t="s">
        <v>87</v>
      </c>
      <c r="BK150" s="119">
        <f aca="true" t="shared" si="34" ref="BK150:BK155">ROUND(L150*K150,2)</f>
        <v>0</v>
      </c>
      <c r="BL150" s="19" t="s">
        <v>193</v>
      </c>
      <c r="BM150" s="19" t="s">
        <v>260</v>
      </c>
    </row>
    <row r="151" spans="2:65" s="1" customFormat="1" ht="44.25" customHeight="1">
      <c r="B151" s="36"/>
      <c r="C151" s="182" t="s">
        <v>261</v>
      </c>
      <c r="D151" s="182" t="s">
        <v>190</v>
      </c>
      <c r="E151" s="183" t="s">
        <v>262</v>
      </c>
      <c r="F151" s="262" t="s">
        <v>263</v>
      </c>
      <c r="G151" s="262"/>
      <c r="H151" s="262"/>
      <c r="I151" s="262"/>
      <c r="J151" s="184" t="s">
        <v>259</v>
      </c>
      <c r="K151" s="185">
        <v>1</v>
      </c>
      <c r="L151" s="263">
        <v>0</v>
      </c>
      <c r="M151" s="264"/>
      <c r="N151" s="265">
        <f t="shared" si="25"/>
        <v>0</v>
      </c>
      <c r="O151" s="253"/>
      <c r="P151" s="253"/>
      <c r="Q151" s="253"/>
      <c r="R151" s="38"/>
      <c r="T151" s="179" t="s">
        <v>22</v>
      </c>
      <c r="U151" s="45" t="s">
        <v>44</v>
      </c>
      <c r="V151" s="37"/>
      <c r="W151" s="180">
        <f t="shared" si="26"/>
        <v>0</v>
      </c>
      <c r="X151" s="180">
        <v>0</v>
      </c>
      <c r="Y151" s="180">
        <f t="shared" si="27"/>
        <v>0</v>
      </c>
      <c r="Z151" s="180">
        <v>0</v>
      </c>
      <c r="AA151" s="181">
        <f t="shared" si="28"/>
        <v>0</v>
      </c>
      <c r="AR151" s="19" t="s">
        <v>193</v>
      </c>
      <c r="AT151" s="19" t="s">
        <v>190</v>
      </c>
      <c r="AU151" s="19" t="s">
        <v>105</v>
      </c>
      <c r="AY151" s="19" t="s">
        <v>183</v>
      </c>
      <c r="BE151" s="119">
        <f t="shared" si="29"/>
        <v>0</v>
      </c>
      <c r="BF151" s="119">
        <f t="shared" si="30"/>
        <v>0</v>
      </c>
      <c r="BG151" s="119">
        <f t="shared" si="31"/>
        <v>0</v>
      </c>
      <c r="BH151" s="119">
        <f t="shared" si="32"/>
        <v>0</v>
      </c>
      <c r="BI151" s="119">
        <f t="shared" si="33"/>
        <v>0</v>
      </c>
      <c r="BJ151" s="19" t="s">
        <v>87</v>
      </c>
      <c r="BK151" s="119">
        <f t="shared" si="34"/>
        <v>0</v>
      </c>
      <c r="BL151" s="19" t="s">
        <v>193</v>
      </c>
      <c r="BM151" s="19" t="s">
        <v>264</v>
      </c>
    </row>
    <row r="152" spans="2:65" s="1" customFormat="1" ht="69.75" customHeight="1">
      <c r="B152" s="36"/>
      <c r="C152" s="182" t="s">
        <v>265</v>
      </c>
      <c r="D152" s="182" t="s">
        <v>190</v>
      </c>
      <c r="E152" s="183" t="s">
        <v>266</v>
      </c>
      <c r="F152" s="262" t="s">
        <v>267</v>
      </c>
      <c r="G152" s="262"/>
      <c r="H152" s="262"/>
      <c r="I152" s="262"/>
      <c r="J152" s="184" t="s">
        <v>259</v>
      </c>
      <c r="K152" s="185">
        <v>1</v>
      </c>
      <c r="L152" s="263">
        <v>0</v>
      </c>
      <c r="M152" s="264"/>
      <c r="N152" s="265">
        <f t="shared" si="25"/>
        <v>0</v>
      </c>
      <c r="O152" s="253"/>
      <c r="P152" s="253"/>
      <c r="Q152" s="253"/>
      <c r="R152" s="38"/>
      <c r="T152" s="179" t="s">
        <v>22</v>
      </c>
      <c r="U152" s="45" t="s">
        <v>44</v>
      </c>
      <c r="V152" s="37"/>
      <c r="W152" s="180">
        <f t="shared" si="26"/>
        <v>0</v>
      </c>
      <c r="X152" s="180">
        <v>0</v>
      </c>
      <c r="Y152" s="180">
        <f t="shared" si="27"/>
        <v>0</v>
      </c>
      <c r="Z152" s="180">
        <v>0</v>
      </c>
      <c r="AA152" s="181">
        <f t="shared" si="28"/>
        <v>0</v>
      </c>
      <c r="AR152" s="19" t="s">
        <v>193</v>
      </c>
      <c r="AT152" s="19" t="s">
        <v>190</v>
      </c>
      <c r="AU152" s="19" t="s">
        <v>105</v>
      </c>
      <c r="AY152" s="19" t="s">
        <v>183</v>
      </c>
      <c r="BE152" s="119">
        <f t="shared" si="29"/>
        <v>0</v>
      </c>
      <c r="BF152" s="119">
        <f t="shared" si="30"/>
        <v>0</v>
      </c>
      <c r="BG152" s="119">
        <f t="shared" si="31"/>
        <v>0</v>
      </c>
      <c r="BH152" s="119">
        <f t="shared" si="32"/>
        <v>0</v>
      </c>
      <c r="BI152" s="119">
        <f t="shared" si="33"/>
        <v>0</v>
      </c>
      <c r="BJ152" s="19" t="s">
        <v>87</v>
      </c>
      <c r="BK152" s="119">
        <f t="shared" si="34"/>
        <v>0</v>
      </c>
      <c r="BL152" s="19" t="s">
        <v>193</v>
      </c>
      <c r="BM152" s="19" t="s">
        <v>268</v>
      </c>
    </row>
    <row r="153" spans="2:65" s="1" customFormat="1" ht="57" customHeight="1">
      <c r="B153" s="36"/>
      <c r="C153" s="182" t="s">
        <v>10</v>
      </c>
      <c r="D153" s="182" t="s">
        <v>190</v>
      </c>
      <c r="E153" s="183" t="s">
        <v>269</v>
      </c>
      <c r="F153" s="262" t="s">
        <v>270</v>
      </c>
      <c r="G153" s="262"/>
      <c r="H153" s="262"/>
      <c r="I153" s="262"/>
      <c r="J153" s="184" t="s">
        <v>259</v>
      </c>
      <c r="K153" s="185">
        <v>2</v>
      </c>
      <c r="L153" s="263">
        <v>0</v>
      </c>
      <c r="M153" s="264"/>
      <c r="N153" s="265">
        <f t="shared" si="25"/>
        <v>0</v>
      </c>
      <c r="O153" s="253"/>
      <c r="P153" s="253"/>
      <c r="Q153" s="253"/>
      <c r="R153" s="38"/>
      <c r="T153" s="179" t="s">
        <v>22</v>
      </c>
      <c r="U153" s="45" t="s">
        <v>44</v>
      </c>
      <c r="V153" s="37"/>
      <c r="W153" s="180">
        <f t="shared" si="26"/>
        <v>0</v>
      </c>
      <c r="X153" s="180">
        <v>0</v>
      </c>
      <c r="Y153" s="180">
        <f t="shared" si="27"/>
        <v>0</v>
      </c>
      <c r="Z153" s="180">
        <v>0</v>
      </c>
      <c r="AA153" s="181">
        <f t="shared" si="28"/>
        <v>0</v>
      </c>
      <c r="AR153" s="19" t="s">
        <v>193</v>
      </c>
      <c r="AT153" s="19" t="s">
        <v>190</v>
      </c>
      <c r="AU153" s="19" t="s">
        <v>105</v>
      </c>
      <c r="AY153" s="19" t="s">
        <v>183</v>
      </c>
      <c r="BE153" s="119">
        <f t="shared" si="29"/>
        <v>0</v>
      </c>
      <c r="BF153" s="119">
        <f t="shared" si="30"/>
        <v>0</v>
      </c>
      <c r="BG153" s="119">
        <f t="shared" si="31"/>
        <v>0</v>
      </c>
      <c r="BH153" s="119">
        <f t="shared" si="32"/>
        <v>0</v>
      </c>
      <c r="BI153" s="119">
        <f t="shared" si="33"/>
        <v>0</v>
      </c>
      <c r="BJ153" s="19" t="s">
        <v>87</v>
      </c>
      <c r="BK153" s="119">
        <f t="shared" si="34"/>
        <v>0</v>
      </c>
      <c r="BL153" s="19" t="s">
        <v>193</v>
      </c>
      <c r="BM153" s="19" t="s">
        <v>271</v>
      </c>
    </row>
    <row r="154" spans="2:65" s="1" customFormat="1" ht="31.5" customHeight="1">
      <c r="B154" s="36"/>
      <c r="C154" s="182" t="s">
        <v>272</v>
      </c>
      <c r="D154" s="182" t="s">
        <v>190</v>
      </c>
      <c r="E154" s="183" t="s">
        <v>273</v>
      </c>
      <c r="F154" s="262" t="s">
        <v>274</v>
      </c>
      <c r="G154" s="262"/>
      <c r="H154" s="262"/>
      <c r="I154" s="262"/>
      <c r="J154" s="184" t="s">
        <v>259</v>
      </c>
      <c r="K154" s="185">
        <v>1</v>
      </c>
      <c r="L154" s="263">
        <v>0</v>
      </c>
      <c r="M154" s="264"/>
      <c r="N154" s="265">
        <f t="shared" si="25"/>
        <v>0</v>
      </c>
      <c r="O154" s="253"/>
      <c r="P154" s="253"/>
      <c r="Q154" s="253"/>
      <c r="R154" s="38"/>
      <c r="T154" s="179" t="s">
        <v>22</v>
      </c>
      <c r="U154" s="45" t="s">
        <v>44</v>
      </c>
      <c r="V154" s="37"/>
      <c r="W154" s="180">
        <f t="shared" si="26"/>
        <v>0</v>
      </c>
      <c r="X154" s="180">
        <v>0</v>
      </c>
      <c r="Y154" s="180">
        <f t="shared" si="27"/>
        <v>0</v>
      </c>
      <c r="Z154" s="180">
        <v>0</v>
      </c>
      <c r="AA154" s="181">
        <f t="shared" si="28"/>
        <v>0</v>
      </c>
      <c r="AR154" s="19" t="s">
        <v>193</v>
      </c>
      <c r="AT154" s="19" t="s">
        <v>190</v>
      </c>
      <c r="AU154" s="19" t="s">
        <v>105</v>
      </c>
      <c r="AY154" s="19" t="s">
        <v>183</v>
      </c>
      <c r="BE154" s="119">
        <f t="shared" si="29"/>
        <v>0</v>
      </c>
      <c r="BF154" s="119">
        <f t="shared" si="30"/>
        <v>0</v>
      </c>
      <c r="BG154" s="119">
        <f t="shared" si="31"/>
        <v>0</v>
      </c>
      <c r="BH154" s="119">
        <f t="shared" si="32"/>
        <v>0</v>
      </c>
      <c r="BI154" s="119">
        <f t="shared" si="33"/>
        <v>0</v>
      </c>
      <c r="BJ154" s="19" t="s">
        <v>87</v>
      </c>
      <c r="BK154" s="119">
        <f t="shared" si="34"/>
        <v>0</v>
      </c>
      <c r="BL154" s="19" t="s">
        <v>193</v>
      </c>
      <c r="BM154" s="19" t="s">
        <v>275</v>
      </c>
    </row>
    <row r="155" spans="2:65" s="1" customFormat="1" ht="22.5" customHeight="1">
      <c r="B155" s="36"/>
      <c r="C155" s="182" t="s">
        <v>276</v>
      </c>
      <c r="D155" s="182" t="s">
        <v>190</v>
      </c>
      <c r="E155" s="183" t="s">
        <v>277</v>
      </c>
      <c r="F155" s="262" t="s">
        <v>278</v>
      </c>
      <c r="G155" s="262"/>
      <c r="H155" s="262"/>
      <c r="I155" s="262"/>
      <c r="J155" s="184" t="s">
        <v>259</v>
      </c>
      <c r="K155" s="185">
        <v>1</v>
      </c>
      <c r="L155" s="263">
        <v>0</v>
      </c>
      <c r="M155" s="264"/>
      <c r="N155" s="265">
        <f t="shared" si="25"/>
        <v>0</v>
      </c>
      <c r="O155" s="253"/>
      <c r="P155" s="253"/>
      <c r="Q155" s="253"/>
      <c r="R155" s="38"/>
      <c r="T155" s="179" t="s">
        <v>22</v>
      </c>
      <c r="U155" s="45" t="s">
        <v>44</v>
      </c>
      <c r="V155" s="37"/>
      <c r="W155" s="180">
        <f t="shared" si="26"/>
        <v>0</v>
      </c>
      <c r="X155" s="180">
        <v>0</v>
      </c>
      <c r="Y155" s="180">
        <f t="shared" si="27"/>
        <v>0</v>
      </c>
      <c r="Z155" s="180">
        <v>0</v>
      </c>
      <c r="AA155" s="181">
        <f t="shared" si="28"/>
        <v>0</v>
      </c>
      <c r="AR155" s="19" t="s">
        <v>193</v>
      </c>
      <c r="AT155" s="19" t="s">
        <v>190</v>
      </c>
      <c r="AU155" s="19" t="s">
        <v>105</v>
      </c>
      <c r="AY155" s="19" t="s">
        <v>183</v>
      </c>
      <c r="BE155" s="119">
        <f t="shared" si="29"/>
        <v>0</v>
      </c>
      <c r="BF155" s="119">
        <f t="shared" si="30"/>
        <v>0</v>
      </c>
      <c r="BG155" s="119">
        <f t="shared" si="31"/>
        <v>0</v>
      </c>
      <c r="BH155" s="119">
        <f t="shared" si="32"/>
        <v>0</v>
      </c>
      <c r="BI155" s="119">
        <f t="shared" si="33"/>
        <v>0</v>
      </c>
      <c r="BJ155" s="19" t="s">
        <v>87</v>
      </c>
      <c r="BK155" s="119">
        <f t="shared" si="34"/>
        <v>0</v>
      </c>
      <c r="BL155" s="19" t="s">
        <v>193</v>
      </c>
      <c r="BM155" s="19" t="s">
        <v>279</v>
      </c>
    </row>
    <row r="156" spans="2:63" s="10" customFormat="1" ht="37.4" customHeight="1">
      <c r="B156" s="164"/>
      <c r="C156" s="165"/>
      <c r="D156" s="166" t="s">
        <v>154</v>
      </c>
      <c r="E156" s="166"/>
      <c r="F156" s="166"/>
      <c r="G156" s="166"/>
      <c r="H156" s="166"/>
      <c r="I156" s="166"/>
      <c r="J156" s="166"/>
      <c r="K156" s="166"/>
      <c r="L156" s="166"/>
      <c r="M156" s="166"/>
      <c r="N156" s="247">
        <f>BK156</f>
        <v>0</v>
      </c>
      <c r="O156" s="248"/>
      <c r="P156" s="248"/>
      <c r="Q156" s="248"/>
      <c r="R156" s="167"/>
      <c r="T156" s="168"/>
      <c r="U156" s="165"/>
      <c r="V156" s="165"/>
      <c r="W156" s="169">
        <f>W157+W159+W162+W164</f>
        <v>0</v>
      </c>
      <c r="X156" s="165"/>
      <c r="Y156" s="169">
        <f>Y157+Y159+Y162+Y164</f>
        <v>0</v>
      </c>
      <c r="Z156" s="165"/>
      <c r="AA156" s="170">
        <f>AA157+AA159+AA162+AA164</f>
        <v>0</v>
      </c>
      <c r="AR156" s="171" t="s">
        <v>202</v>
      </c>
      <c r="AT156" s="172" t="s">
        <v>78</v>
      </c>
      <c r="AU156" s="172" t="s">
        <v>79</v>
      </c>
      <c r="AY156" s="171" t="s">
        <v>183</v>
      </c>
      <c r="BK156" s="173">
        <f>BK157+BK159+BK162+BK164</f>
        <v>0</v>
      </c>
    </row>
    <row r="157" spans="2:63" s="10" customFormat="1" ht="19.9" customHeight="1">
      <c r="B157" s="164"/>
      <c r="C157" s="165"/>
      <c r="D157" s="174" t="s">
        <v>155</v>
      </c>
      <c r="E157" s="174"/>
      <c r="F157" s="174"/>
      <c r="G157" s="174"/>
      <c r="H157" s="174"/>
      <c r="I157" s="174"/>
      <c r="J157" s="174"/>
      <c r="K157" s="174"/>
      <c r="L157" s="174"/>
      <c r="M157" s="174"/>
      <c r="N157" s="258">
        <f>BK157</f>
        <v>0</v>
      </c>
      <c r="O157" s="259"/>
      <c r="P157" s="259"/>
      <c r="Q157" s="259"/>
      <c r="R157" s="167"/>
      <c r="T157" s="168"/>
      <c r="U157" s="165"/>
      <c r="V157" s="165"/>
      <c r="W157" s="169">
        <f>W158</f>
        <v>0</v>
      </c>
      <c r="X157" s="165"/>
      <c r="Y157" s="169">
        <f>Y158</f>
        <v>0</v>
      </c>
      <c r="Z157" s="165"/>
      <c r="AA157" s="170">
        <f>AA158</f>
        <v>0</v>
      </c>
      <c r="AR157" s="171" t="s">
        <v>202</v>
      </c>
      <c r="AT157" s="172" t="s">
        <v>78</v>
      </c>
      <c r="AU157" s="172" t="s">
        <v>87</v>
      </c>
      <c r="AY157" s="171" t="s">
        <v>183</v>
      </c>
      <c r="BK157" s="173">
        <f>BK158</f>
        <v>0</v>
      </c>
    </row>
    <row r="158" spans="2:65" s="1" customFormat="1" ht="22.5" customHeight="1">
      <c r="B158" s="36"/>
      <c r="C158" s="175" t="s">
        <v>280</v>
      </c>
      <c r="D158" s="175" t="s">
        <v>184</v>
      </c>
      <c r="E158" s="176" t="s">
        <v>281</v>
      </c>
      <c r="F158" s="250" t="s">
        <v>282</v>
      </c>
      <c r="G158" s="250"/>
      <c r="H158" s="250"/>
      <c r="I158" s="250"/>
      <c r="J158" s="177" t="s">
        <v>283</v>
      </c>
      <c r="K158" s="178">
        <v>1</v>
      </c>
      <c r="L158" s="251">
        <v>0</v>
      </c>
      <c r="M158" s="252"/>
      <c r="N158" s="253">
        <f>ROUND(L158*K158,2)</f>
        <v>0</v>
      </c>
      <c r="O158" s="253"/>
      <c r="P158" s="253"/>
      <c r="Q158" s="253"/>
      <c r="R158" s="38"/>
      <c r="T158" s="179" t="s">
        <v>22</v>
      </c>
      <c r="U158" s="45" t="s">
        <v>44</v>
      </c>
      <c r="V158" s="37"/>
      <c r="W158" s="180">
        <f>V158*K158</f>
        <v>0</v>
      </c>
      <c r="X158" s="180">
        <v>0</v>
      </c>
      <c r="Y158" s="180">
        <f>X158*K158</f>
        <v>0</v>
      </c>
      <c r="Z158" s="180">
        <v>0</v>
      </c>
      <c r="AA158" s="181">
        <f>Z158*K158</f>
        <v>0</v>
      </c>
      <c r="AR158" s="19" t="s">
        <v>284</v>
      </c>
      <c r="AT158" s="19" t="s">
        <v>184</v>
      </c>
      <c r="AU158" s="19" t="s">
        <v>105</v>
      </c>
      <c r="AY158" s="19" t="s">
        <v>183</v>
      </c>
      <c r="BE158" s="119">
        <f>IF(U158="základní",N158,0)</f>
        <v>0</v>
      </c>
      <c r="BF158" s="119">
        <f>IF(U158="snížená",N158,0)</f>
        <v>0</v>
      </c>
      <c r="BG158" s="119">
        <f>IF(U158="zákl. přenesená",N158,0)</f>
        <v>0</v>
      </c>
      <c r="BH158" s="119">
        <f>IF(U158="sníž. přenesená",N158,0)</f>
        <v>0</v>
      </c>
      <c r="BI158" s="119">
        <f>IF(U158="nulová",N158,0)</f>
        <v>0</v>
      </c>
      <c r="BJ158" s="19" t="s">
        <v>87</v>
      </c>
      <c r="BK158" s="119">
        <f>ROUND(L158*K158,2)</f>
        <v>0</v>
      </c>
      <c r="BL158" s="19" t="s">
        <v>284</v>
      </c>
      <c r="BM158" s="19" t="s">
        <v>285</v>
      </c>
    </row>
    <row r="159" spans="2:63" s="10" customFormat="1" ht="29.9" customHeight="1">
      <c r="B159" s="164"/>
      <c r="C159" s="165"/>
      <c r="D159" s="174" t="s">
        <v>156</v>
      </c>
      <c r="E159" s="174"/>
      <c r="F159" s="174"/>
      <c r="G159" s="174"/>
      <c r="H159" s="174"/>
      <c r="I159" s="174"/>
      <c r="J159" s="174"/>
      <c r="K159" s="174"/>
      <c r="L159" s="174"/>
      <c r="M159" s="174"/>
      <c r="N159" s="260">
        <f>BK159</f>
        <v>0</v>
      </c>
      <c r="O159" s="261"/>
      <c r="P159" s="261"/>
      <c r="Q159" s="261"/>
      <c r="R159" s="167"/>
      <c r="T159" s="168"/>
      <c r="U159" s="165"/>
      <c r="V159" s="165"/>
      <c r="W159" s="169">
        <f>SUM(W160:W161)</f>
        <v>0</v>
      </c>
      <c r="X159" s="165"/>
      <c r="Y159" s="169">
        <f>SUM(Y160:Y161)</f>
        <v>0</v>
      </c>
      <c r="Z159" s="165"/>
      <c r="AA159" s="170">
        <f>SUM(AA160:AA161)</f>
        <v>0</v>
      </c>
      <c r="AR159" s="171" t="s">
        <v>202</v>
      </c>
      <c r="AT159" s="172" t="s">
        <v>78</v>
      </c>
      <c r="AU159" s="172" t="s">
        <v>87</v>
      </c>
      <c r="AY159" s="171" t="s">
        <v>183</v>
      </c>
      <c r="BK159" s="173">
        <f>SUM(BK160:BK161)</f>
        <v>0</v>
      </c>
    </row>
    <row r="160" spans="2:65" s="1" customFormat="1" ht="22.5" customHeight="1">
      <c r="B160" s="36"/>
      <c r="C160" s="175" t="s">
        <v>286</v>
      </c>
      <c r="D160" s="175" t="s">
        <v>184</v>
      </c>
      <c r="E160" s="176" t="s">
        <v>287</v>
      </c>
      <c r="F160" s="250" t="s">
        <v>288</v>
      </c>
      <c r="G160" s="250"/>
      <c r="H160" s="250"/>
      <c r="I160" s="250"/>
      <c r="J160" s="177" t="s">
        <v>283</v>
      </c>
      <c r="K160" s="178">
        <v>1</v>
      </c>
      <c r="L160" s="251">
        <v>0</v>
      </c>
      <c r="M160" s="252"/>
      <c r="N160" s="253">
        <f>ROUND(L160*K160,2)</f>
        <v>0</v>
      </c>
      <c r="O160" s="253"/>
      <c r="P160" s="253"/>
      <c r="Q160" s="253"/>
      <c r="R160" s="38"/>
      <c r="T160" s="179" t="s">
        <v>22</v>
      </c>
      <c r="U160" s="45" t="s">
        <v>44</v>
      </c>
      <c r="V160" s="37"/>
      <c r="W160" s="180">
        <f>V160*K160</f>
        <v>0</v>
      </c>
      <c r="X160" s="180">
        <v>0</v>
      </c>
      <c r="Y160" s="180">
        <f>X160*K160</f>
        <v>0</v>
      </c>
      <c r="Z160" s="180">
        <v>0</v>
      </c>
      <c r="AA160" s="181">
        <f>Z160*K160</f>
        <v>0</v>
      </c>
      <c r="AR160" s="19" t="s">
        <v>284</v>
      </c>
      <c r="AT160" s="19" t="s">
        <v>184</v>
      </c>
      <c r="AU160" s="19" t="s">
        <v>105</v>
      </c>
      <c r="AY160" s="19" t="s">
        <v>183</v>
      </c>
      <c r="BE160" s="119">
        <f>IF(U160="základní",N160,0)</f>
        <v>0</v>
      </c>
      <c r="BF160" s="119">
        <f>IF(U160="snížená",N160,0)</f>
        <v>0</v>
      </c>
      <c r="BG160" s="119">
        <f>IF(U160="zákl. přenesená",N160,0)</f>
        <v>0</v>
      </c>
      <c r="BH160" s="119">
        <f>IF(U160="sníž. přenesená",N160,0)</f>
        <v>0</v>
      </c>
      <c r="BI160" s="119">
        <f>IF(U160="nulová",N160,0)</f>
        <v>0</v>
      </c>
      <c r="BJ160" s="19" t="s">
        <v>87</v>
      </c>
      <c r="BK160" s="119">
        <f>ROUND(L160*K160,2)</f>
        <v>0</v>
      </c>
      <c r="BL160" s="19" t="s">
        <v>284</v>
      </c>
      <c r="BM160" s="19" t="s">
        <v>289</v>
      </c>
    </row>
    <row r="161" spans="2:65" s="1" customFormat="1" ht="22.5" customHeight="1">
      <c r="B161" s="36"/>
      <c r="C161" s="175" t="s">
        <v>290</v>
      </c>
      <c r="D161" s="175" t="s">
        <v>184</v>
      </c>
      <c r="E161" s="176" t="s">
        <v>291</v>
      </c>
      <c r="F161" s="250" t="s">
        <v>292</v>
      </c>
      <c r="G161" s="250"/>
      <c r="H161" s="250"/>
      <c r="I161" s="250"/>
      <c r="J161" s="177" t="s">
        <v>283</v>
      </c>
      <c r="K161" s="178">
        <v>1</v>
      </c>
      <c r="L161" s="251">
        <v>0</v>
      </c>
      <c r="M161" s="252"/>
      <c r="N161" s="253">
        <f>ROUND(L161*K161,2)</f>
        <v>0</v>
      </c>
      <c r="O161" s="253"/>
      <c r="P161" s="253"/>
      <c r="Q161" s="253"/>
      <c r="R161" s="38"/>
      <c r="T161" s="179" t="s">
        <v>22</v>
      </c>
      <c r="U161" s="45" t="s">
        <v>44</v>
      </c>
      <c r="V161" s="37"/>
      <c r="W161" s="180">
        <f>V161*K161</f>
        <v>0</v>
      </c>
      <c r="X161" s="180">
        <v>0</v>
      </c>
      <c r="Y161" s="180">
        <f>X161*K161</f>
        <v>0</v>
      </c>
      <c r="Z161" s="180">
        <v>0</v>
      </c>
      <c r="AA161" s="181">
        <f>Z161*K161</f>
        <v>0</v>
      </c>
      <c r="AR161" s="19" t="s">
        <v>284</v>
      </c>
      <c r="AT161" s="19" t="s">
        <v>184</v>
      </c>
      <c r="AU161" s="19" t="s">
        <v>105</v>
      </c>
      <c r="AY161" s="19" t="s">
        <v>183</v>
      </c>
      <c r="BE161" s="119">
        <f>IF(U161="základní",N161,0)</f>
        <v>0</v>
      </c>
      <c r="BF161" s="119">
        <f>IF(U161="snížená",N161,0)</f>
        <v>0</v>
      </c>
      <c r="BG161" s="119">
        <f>IF(U161="zákl. přenesená",N161,0)</f>
        <v>0</v>
      </c>
      <c r="BH161" s="119">
        <f>IF(U161="sníž. přenesená",N161,0)</f>
        <v>0</v>
      </c>
      <c r="BI161" s="119">
        <f>IF(U161="nulová",N161,0)</f>
        <v>0</v>
      </c>
      <c r="BJ161" s="19" t="s">
        <v>87</v>
      </c>
      <c r="BK161" s="119">
        <f>ROUND(L161*K161,2)</f>
        <v>0</v>
      </c>
      <c r="BL161" s="19" t="s">
        <v>284</v>
      </c>
      <c r="BM161" s="19" t="s">
        <v>293</v>
      </c>
    </row>
    <row r="162" spans="2:63" s="10" customFormat="1" ht="29.9" customHeight="1">
      <c r="B162" s="164"/>
      <c r="C162" s="165"/>
      <c r="D162" s="174" t="s">
        <v>157</v>
      </c>
      <c r="E162" s="174"/>
      <c r="F162" s="174"/>
      <c r="G162" s="174"/>
      <c r="H162" s="174"/>
      <c r="I162" s="174"/>
      <c r="J162" s="174"/>
      <c r="K162" s="174"/>
      <c r="L162" s="174"/>
      <c r="M162" s="174"/>
      <c r="N162" s="260">
        <f>BK162</f>
        <v>0</v>
      </c>
      <c r="O162" s="261"/>
      <c r="P162" s="261"/>
      <c r="Q162" s="261"/>
      <c r="R162" s="167"/>
      <c r="T162" s="168"/>
      <c r="U162" s="165"/>
      <c r="V162" s="165"/>
      <c r="W162" s="169">
        <f>W163</f>
        <v>0</v>
      </c>
      <c r="X162" s="165"/>
      <c r="Y162" s="169">
        <f>Y163</f>
        <v>0</v>
      </c>
      <c r="Z162" s="165"/>
      <c r="AA162" s="170">
        <f>AA163</f>
        <v>0</v>
      </c>
      <c r="AR162" s="171" t="s">
        <v>202</v>
      </c>
      <c r="AT162" s="172" t="s">
        <v>78</v>
      </c>
      <c r="AU162" s="172" t="s">
        <v>87</v>
      </c>
      <c r="AY162" s="171" t="s">
        <v>183</v>
      </c>
      <c r="BK162" s="173">
        <f>BK163</f>
        <v>0</v>
      </c>
    </row>
    <row r="163" spans="2:65" s="1" customFormat="1" ht="22.5" customHeight="1">
      <c r="B163" s="36"/>
      <c r="C163" s="175" t="s">
        <v>294</v>
      </c>
      <c r="D163" s="175" t="s">
        <v>184</v>
      </c>
      <c r="E163" s="176" t="s">
        <v>295</v>
      </c>
      <c r="F163" s="250" t="s">
        <v>296</v>
      </c>
      <c r="G163" s="250"/>
      <c r="H163" s="250"/>
      <c r="I163" s="250"/>
      <c r="J163" s="177" t="s">
        <v>283</v>
      </c>
      <c r="K163" s="178">
        <v>1</v>
      </c>
      <c r="L163" s="251">
        <v>0</v>
      </c>
      <c r="M163" s="252"/>
      <c r="N163" s="253">
        <f>ROUND(L163*K163,2)</f>
        <v>0</v>
      </c>
      <c r="O163" s="253"/>
      <c r="P163" s="253"/>
      <c r="Q163" s="253"/>
      <c r="R163" s="38"/>
      <c r="T163" s="179" t="s">
        <v>22</v>
      </c>
      <c r="U163" s="45" t="s">
        <v>44</v>
      </c>
      <c r="V163" s="37"/>
      <c r="W163" s="180">
        <f>V163*K163</f>
        <v>0</v>
      </c>
      <c r="X163" s="180">
        <v>0</v>
      </c>
      <c r="Y163" s="180">
        <f>X163*K163</f>
        <v>0</v>
      </c>
      <c r="Z163" s="180">
        <v>0</v>
      </c>
      <c r="AA163" s="181">
        <f>Z163*K163</f>
        <v>0</v>
      </c>
      <c r="AR163" s="19" t="s">
        <v>284</v>
      </c>
      <c r="AT163" s="19" t="s">
        <v>184</v>
      </c>
      <c r="AU163" s="19" t="s">
        <v>105</v>
      </c>
      <c r="AY163" s="19" t="s">
        <v>183</v>
      </c>
      <c r="BE163" s="119">
        <f>IF(U163="základní",N163,0)</f>
        <v>0</v>
      </c>
      <c r="BF163" s="119">
        <f>IF(U163="snížená",N163,0)</f>
        <v>0</v>
      </c>
      <c r="BG163" s="119">
        <f>IF(U163="zákl. přenesená",N163,0)</f>
        <v>0</v>
      </c>
      <c r="BH163" s="119">
        <f>IF(U163="sníž. přenesená",N163,0)</f>
        <v>0</v>
      </c>
      <c r="BI163" s="119">
        <f>IF(U163="nulová",N163,0)</f>
        <v>0</v>
      </c>
      <c r="BJ163" s="19" t="s">
        <v>87</v>
      </c>
      <c r="BK163" s="119">
        <f>ROUND(L163*K163,2)</f>
        <v>0</v>
      </c>
      <c r="BL163" s="19" t="s">
        <v>284</v>
      </c>
      <c r="BM163" s="19" t="s">
        <v>297</v>
      </c>
    </row>
    <row r="164" spans="2:63" s="10" customFormat="1" ht="29.9" customHeight="1">
      <c r="B164" s="164"/>
      <c r="C164" s="165"/>
      <c r="D164" s="174" t="s">
        <v>158</v>
      </c>
      <c r="E164" s="174"/>
      <c r="F164" s="174"/>
      <c r="G164" s="174"/>
      <c r="H164" s="174"/>
      <c r="I164" s="174"/>
      <c r="J164" s="174"/>
      <c r="K164" s="174"/>
      <c r="L164" s="174"/>
      <c r="M164" s="174"/>
      <c r="N164" s="260">
        <f>BK164</f>
        <v>0</v>
      </c>
      <c r="O164" s="261"/>
      <c r="P164" s="261"/>
      <c r="Q164" s="261"/>
      <c r="R164" s="167"/>
      <c r="T164" s="168"/>
      <c r="U164" s="165"/>
      <c r="V164" s="165"/>
      <c r="W164" s="169">
        <f>SUM(W165:W166)</f>
        <v>0</v>
      </c>
      <c r="X164" s="165"/>
      <c r="Y164" s="169">
        <f>SUM(Y165:Y166)</f>
        <v>0</v>
      </c>
      <c r="Z164" s="165"/>
      <c r="AA164" s="170">
        <f>SUM(AA165:AA166)</f>
        <v>0</v>
      </c>
      <c r="AR164" s="171" t="s">
        <v>202</v>
      </c>
      <c r="AT164" s="172" t="s">
        <v>78</v>
      </c>
      <c r="AU164" s="172" t="s">
        <v>87</v>
      </c>
      <c r="AY164" s="171" t="s">
        <v>183</v>
      </c>
      <c r="BK164" s="173">
        <f>SUM(BK165:BK166)</f>
        <v>0</v>
      </c>
    </row>
    <row r="165" spans="2:65" s="1" customFormat="1" ht="22.5" customHeight="1">
      <c r="B165" s="36"/>
      <c r="C165" s="175" t="s">
        <v>298</v>
      </c>
      <c r="D165" s="175" t="s">
        <v>184</v>
      </c>
      <c r="E165" s="176" t="s">
        <v>299</v>
      </c>
      <c r="F165" s="250" t="s">
        <v>300</v>
      </c>
      <c r="G165" s="250"/>
      <c r="H165" s="250"/>
      <c r="I165" s="250"/>
      <c r="J165" s="177" t="s">
        <v>301</v>
      </c>
      <c r="K165" s="178">
        <v>40</v>
      </c>
      <c r="L165" s="251">
        <v>0</v>
      </c>
      <c r="M165" s="252"/>
      <c r="N165" s="253">
        <f>ROUND(L165*K165,2)</f>
        <v>0</v>
      </c>
      <c r="O165" s="253"/>
      <c r="P165" s="253"/>
      <c r="Q165" s="253"/>
      <c r="R165" s="38"/>
      <c r="T165" s="179" t="s">
        <v>22</v>
      </c>
      <c r="U165" s="45" t="s">
        <v>44</v>
      </c>
      <c r="V165" s="37"/>
      <c r="W165" s="180">
        <f>V165*K165</f>
        <v>0</v>
      </c>
      <c r="X165" s="180">
        <v>0</v>
      </c>
      <c r="Y165" s="180">
        <f>X165*K165</f>
        <v>0</v>
      </c>
      <c r="Z165" s="180">
        <v>0</v>
      </c>
      <c r="AA165" s="181">
        <f>Z165*K165</f>
        <v>0</v>
      </c>
      <c r="AR165" s="19" t="s">
        <v>284</v>
      </c>
      <c r="AT165" s="19" t="s">
        <v>184</v>
      </c>
      <c r="AU165" s="19" t="s">
        <v>105</v>
      </c>
      <c r="AY165" s="19" t="s">
        <v>183</v>
      </c>
      <c r="BE165" s="119">
        <f>IF(U165="základní",N165,0)</f>
        <v>0</v>
      </c>
      <c r="BF165" s="119">
        <f>IF(U165="snížená",N165,0)</f>
        <v>0</v>
      </c>
      <c r="BG165" s="119">
        <f>IF(U165="zákl. přenesená",N165,0)</f>
        <v>0</v>
      </c>
      <c r="BH165" s="119">
        <f>IF(U165="sníž. přenesená",N165,0)</f>
        <v>0</v>
      </c>
      <c r="BI165" s="119">
        <f>IF(U165="nulová",N165,0)</f>
        <v>0</v>
      </c>
      <c r="BJ165" s="19" t="s">
        <v>87</v>
      </c>
      <c r="BK165" s="119">
        <f>ROUND(L165*K165,2)</f>
        <v>0</v>
      </c>
      <c r="BL165" s="19" t="s">
        <v>284</v>
      </c>
      <c r="BM165" s="19" t="s">
        <v>302</v>
      </c>
    </row>
    <row r="166" spans="2:65" s="1" customFormat="1" ht="22.5" customHeight="1">
      <c r="B166" s="36"/>
      <c r="C166" s="175" t="s">
        <v>303</v>
      </c>
      <c r="D166" s="175" t="s">
        <v>184</v>
      </c>
      <c r="E166" s="176" t="s">
        <v>304</v>
      </c>
      <c r="F166" s="250" t="s">
        <v>305</v>
      </c>
      <c r="G166" s="250"/>
      <c r="H166" s="250"/>
      <c r="I166" s="250"/>
      <c r="J166" s="177" t="s">
        <v>283</v>
      </c>
      <c r="K166" s="178">
        <v>1</v>
      </c>
      <c r="L166" s="251">
        <v>0</v>
      </c>
      <c r="M166" s="252"/>
      <c r="N166" s="253">
        <f>ROUND(L166*K166,2)</f>
        <v>0</v>
      </c>
      <c r="O166" s="253"/>
      <c r="P166" s="253"/>
      <c r="Q166" s="253"/>
      <c r="R166" s="38"/>
      <c r="T166" s="179" t="s">
        <v>22</v>
      </c>
      <c r="U166" s="45" t="s">
        <v>44</v>
      </c>
      <c r="V166" s="37"/>
      <c r="W166" s="180">
        <f>V166*K166</f>
        <v>0</v>
      </c>
      <c r="X166" s="180">
        <v>0</v>
      </c>
      <c r="Y166" s="180">
        <f>X166*K166</f>
        <v>0</v>
      </c>
      <c r="Z166" s="180">
        <v>0</v>
      </c>
      <c r="AA166" s="181">
        <f>Z166*K166</f>
        <v>0</v>
      </c>
      <c r="AR166" s="19" t="s">
        <v>284</v>
      </c>
      <c r="AT166" s="19" t="s">
        <v>184</v>
      </c>
      <c r="AU166" s="19" t="s">
        <v>105</v>
      </c>
      <c r="AY166" s="19" t="s">
        <v>183</v>
      </c>
      <c r="BE166" s="119">
        <f>IF(U166="základní",N166,0)</f>
        <v>0</v>
      </c>
      <c r="BF166" s="119">
        <f>IF(U166="snížená",N166,0)</f>
        <v>0</v>
      </c>
      <c r="BG166" s="119">
        <f>IF(U166="zákl. přenesená",N166,0)</f>
        <v>0</v>
      </c>
      <c r="BH166" s="119">
        <f>IF(U166="sníž. přenesená",N166,0)</f>
        <v>0</v>
      </c>
      <c r="BI166" s="119">
        <f>IF(U166="nulová",N166,0)</f>
        <v>0</v>
      </c>
      <c r="BJ166" s="19" t="s">
        <v>87</v>
      </c>
      <c r="BK166" s="119">
        <f>ROUND(L166*K166,2)</f>
        <v>0</v>
      </c>
      <c r="BL166" s="19" t="s">
        <v>284</v>
      </c>
      <c r="BM166" s="19" t="s">
        <v>306</v>
      </c>
    </row>
    <row r="167" spans="2:63" s="1" customFormat="1" ht="49.9" customHeight="1">
      <c r="B167" s="36"/>
      <c r="C167" s="37"/>
      <c r="D167" s="166" t="s">
        <v>307</v>
      </c>
      <c r="E167" s="37"/>
      <c r="F167" s="37"/>
      <c r="G167" s="37"/>
      <c r="H167" s="37"/>
      <c r="I167" s="37"/>
      <c r="J167" s="37"/>
      <c r="K167" s="37"/>
      <c r="L167" s="37"/>
      <c r="M167" s="37"/>
      <c r="N167" s="247">
        <f>BK167</f>
        <v>0</v>
      </c>
      <c r="O167" s="248"/>
      <c r="P167" s="248"/>
      <c r="Q167" s="248"/>
      <c r="R167" s="38"/>
      <c r="T167" s="155"/>
      <c r="U167" s="57"/>
      <c r="V167" s="57"/>
      <c r="W167" s="57"/>
      <c r="X167" s="57"/>
      <c r="Y167" s="57"/>
      <c r="Z167" s="57"/>
      <c r="AA167" s="59"/>
      <c r="AT167" s="19" t="s">
        <v>78</v>
      </c>
      <c r="AU167" s="19" t="s">
        <v>79</v>
      </c>
      <c r="AY167" s="19" t="s">
        <v>308</v>
      </c>
      <c r="BK167" s="119">
        <v>0</v>
      </c>
    </row>
    <row r="168" spans="2:18" s="1" customFormat="1" ht="7" customHeight="1">
      <c r="B168" s="60"/>
      <c r="C168" s="61"/>
      <c r="D168" s="61"/>
      <c r="E168" s="61"/>
      <c r="F168" s="61"/>
      <c r="G168" s="61"/>
      <c r="H168" s="61"/>
      <c r="I168" s="61"/>
      <c r="J168" s="61"/>
      <c r="K168" s="61"/>
      <c r="L168" s="61"/>
      <c r="M168" s="61"/>
      <c r="N168" s="61"/>
      <c r="O168" s="61"/>
      <c r="P168" s="61"/>
      <c r="Q168" s="61"/>
      <c r="R168" s="62"/>
    </row>
  </sheetData>
  <sheetProtection algorithmName="SHA-512" hashValue="qcOt7ywEVRVujaGWnBziJZ8tIZTPAlg7uP4Dc8lX/lEcEjmyL5/1Q5xTDAx7j3nzGj/nV1S5youYjysK5yJEiQ==" saltValue="L7OE8jg2BsIkES736xFVSA==" spinCount="100000" sheet="1" objects="1" scenarios="1" formatCells="0" formatColumns="0" formatRows="0" sort="0" autoFilter="0"/>
  <mergeCells count="173">
    <mergeCell ref="C2:Q2"/>
    <mergeCell ref="C4:Q4"/>
    <mergeCell ref="F6:P6"/>
    <mergeCell ref="F7:P7"/>
    <mergeCell ref="O9:P9"/>
    <mergeCell ref="O11:P11"/>
    <mergeCell ref="O12:P12"/>
    <mergeCell ref="O14:P14"/>
    <mergeCell ref="E15:L15"/>
    <mergeCell ref="O15:P15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N98:Q98"/>
    <mergeCell ref="N99:Q99"/>
    <mergeCell ref="N101:Q101"/>
    <mergeCell ref="D102:H102"/>
    <mergeCell ref="N102:Q102"/>
    <mergeCell ref="D103:H103"/>
    <mergeCell ref="N103:Q103"/>
    <mergeCell ref="D104:H104"/>
    <mergeCell ref="N104:Q104"/>
    <mergeCell ref="D105:H105"/>
    <mergeCell ref="N105:Q105"/>
    <mergeCell ref="D106:H106"/>
    <mergeCell ref="N106:Q106"/>
    <mergeCell ref="N107:Q107"/>
    <mergeCell ref="L109:Q109"/>
    <mergeCell ref="C115:Q115"/>
    <mergeCell ref="F117:P117"/>
    <mergeCell ref="F118:P118"/>
    <mergeCell ref="M120:P120"/>
    <mergeCell ref="M122:Q122"/>
    <mergeCell ref="M123:Q123"/>
    <mergeCell ref="F125:I125"/>
    <mergeCell ref="L125:M125"/>
    <mergeCell ref="N125:Q125"/>
    <mergeCell ref="F129:I129"/>
    <mergeCell ref="L129:M129"/>
    <mergeCell ref="N129:Q129"/>
    <mergeCell ref="F130:I130"/>
    <mergeCell ref="L130:M130"/>
    <mergeCell ref="N130:Q130"/>
    <mergeCell ref="F131:I131"/>
    <mergeCell ref="L131:M131"/>
    <mergeCell ref="N131:Q131"/>
    <mergeCell ref="F132:I132"/>
    <mergeCell ref="L132:M132"/>
    <mergeCell ref="N132:Q132"/>
    <mergeCell ref="F133:I133"/>
    <mergeCell ref="L133:M133"/>
    <mergeCell ref="N133:Q133"/>
    <mergeCell ref="F134:I134"/>
    <mergeCell ref="L134:M134"/>
    <mergeCell ref="N134:Q134"/>
    <mergeCell ref="F135:I135"/>
    <mergeCell ref="L135:M135"/>
    <mergeCell ref="N135:Q135"/>
    <mergeCell ref="F136:I136"/>
    <mergeCell ref="L136:M136"/>
    <mergeCell ref="N136:Q136"/>
    <mergeCell ref="F137:I137"/>
    <mergeCell ref="L137:M137"/>
    <mergeCell ref="N137:Q137"/>
    <mergeCell ref="F138:I138"/>
    <mergeCell ref="L138:M138"/>
    <mergeCell ref="N138:Q138"/>
    <mergeCell ref="F140:I140"/>
    <mergeCell ref="L140:M140"/>
    <mergeCell ref="N140:Q140"/>
    <mergeCell ref="F143:I143"/>
    <mergeCell ref="L143:M143"/>
    <mergeCell ref="N143:Q143"/>
    <mergeCell ref="F144:I144"/>
    <mergeCell ref="L144:M144"/>
    <mergeCell ref="N144:Q144"/>
    <mergeCell ref="F145:I145"/>
    <mergeCell ref="L145:M145"/>
    <mergeCell ref="N145:Q145"/>
    <mergeCell ref="F146:I146"/>
    <mergeCell ref="L146:M146"/>
    <mergeCell ref="N146:Q146"/>
    <mergeCell ref="F147:I147"/>
    <mergeCell ref="L147:M147"/>
    <mergeCell ref="N147:Q147"/>
    <mergeCell ref="F148:I148"/>
    <mergeCell ref="L148:M148"/>
    <mergeCell ref="N148:Q148"/>
    <mergeCell ref="F150:I150"/>
    <mergeCell ref="L150:M150"/>
    <mergeCell ref="N150:Q150"/>
    <mergeCell ref="F151:I151"/>
    <mergeCell ref="L151:M151"/>
    <mergeCell ref="N151:Q151"/>
    <mergeCell ref="F152:I152"/>
    <mergeCell ref="L152:M152"/>
    <mergeCell ref="N152:Q152"/>
    <mergeCell ref="F153:I153"/>
    <mergeCell ref="L153:M153"/>
    <mergeCell ref="N153:Q153"/>
    <mergeCell ref="F154:I154"/>
    <mergeCell ref="L154:M154"/>
    <mergeCell ref="N154:Q154"/>
    <mergeCell ref="F165:I165"/>
    <mergeCell ref="L165:M165"/>
    <mergeCell ref="N165:Q165"/>
    <mergeCell ref="F155:I155"/>
    <mergeCell ref="L155:M155"/>
    <mergeCell ref="N155:Q155"/>
    <mergeCell ref="F158:I158"/>
    <mergeCell ref="L158:M158"/>
    <mergeCell ref="N158:Q158"/>
    <mergeCell ref="F160:I160"/>
    <mergeCell ref="L160:M160"/>
    <mergeCell ref="N160:Q160"/>
    <mergeCell ref="N167:Q167"/>
    <mergeCell ref="H1:K1"/>
    <mergeCell ref="S2:AC2"/>
    <mergeCell ref="F166:I166"/>
    <mergeCell ref="L166:M166"/>
    <mergeCell ref="N166:Q166"/>
    <mergeCell ref="N126:Q126"/>
    <mergeCell ref="N127:Q127"/>
    <mergeCell ref="N128:Q128"/>
    <mergeCell ref="N139:Q139"/>
    <mergeCell ref="N141:Q141"/>
    <mergeCell ref="N142:Q142"/>
    <mergeCell ref="N149:Q149"/>
    <mergeCell ref="N156:Q156"/>
    <mergeCell ref="N157:Q157"/>
    <mergeCell ref="N159:Q159"/>
    <mergeCell ref="N162:Q162"/>
    <mergeCell ref="N164:Q164"/>
    <mergeCell ref="F161:I161"/>
    <mergeCell ref="L161:M161"/>
    <mergeCell ref="N161:Q161"/>
    <mergeCell ref="F163:I163"/>
    <mergeCell ref="L163:M163"/>
    <mergeCell ref="N163:Q163"/>
  </mergeCells>
  <hyperlinks>
    <hyperlink ref="F1:G1" location="C2" display="1) Krycí list rozpočtu"/>
    <hyperlink ref="H1:K1" location="C86" display="2) Rekapitulace rozpočtu"/>
    <hyperlink ref="L1" location="C125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 scale="95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257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75" customHeight="1">
      <c r="A1" s="127"/>
      <c r="B1" s="13"/>
      <c r="C1" s="13"/>
      <c r="D1" s="14" t="s">
        <v>1</v>
      </c>
      <c r="E1" s="13"/>
      <c r="F1" s="15" t="s">
        <v>134</v>
      </c>
      <c r="G1" s="15"/>
      <c r="H1" s="249" t="s">
        <v>135</v>
      </c>
      <c r="I1" s="249"/>
      <c r="J1" s="249"/>
      <c r="K1" s="249"/>
      <c r="L1" s="15" t="s">
        <v>136</v>
      </c>
      <c r="M1" s="13"/>
      <c r="N1" s="13"/>
      <c r="O1" s="14" t="s">
        <v>137</v>
      </c>
      <c r="P1" s="13"/>
      <c r="Q1" s="13"/>
      <c r="R1" s="13"/>
      <c r="S1" s="15" t="s">
        <v>138</v>
      </c>
      <c r="T1" s="15"/>
      <c r="U1" s="127"/>
      <c r="V1" s="127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</row>
    <row r="2" spans="3:46" ht="37" customHeight="1">
      <c r="C2" s="234" t="s">
        <v>7</v>
      </c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5"/>
      <c r="Q2" s="235"/>
      <c r="S2" s="199" t="s">
        <v>8</v>
      </c>
      <c r="T2" s="200"/>
      <c r="U2" s="200"/>
      <c r="V2" s="200"/>
      <c r="W2" s="200"/>
      <c r="X2" s="200"/>
      <c r="Y2" s="200"/>
      <c r="Z2" s="200"/>
      <c r="AA2" s="200"/>
      <c r="AB2" s="200"/>
      <c r="AC2" s="200"/>
      <c r="AT2" s="19" t="s">
        <v>91</v>
      </c>
    </row>
    <row r="3" spans="2:46" ht="7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2"/>
      <c r="AT3" s="19" t="s">
        <v>105</v>
      </c>
    </row>
    <row r="4" spans="2:46" ht="37" customHeight="1">
      <c r="B4" s="23"/>
      <c r="C4" s="223" t="s">
        <v>139</v>
      </c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224"/>
      <c r="O4" s="224"/>
      <c r="P4" s="224"/>
      <c r="Q4" s="224"/>
      <c r="R4" s="24"/>
      <c r="T4" s="25" t="s">
        <v>13</v>
      </c>
      <c r="AT4" s="19" t="s">
        <v>6</v>
      </c>
    </row>
    <row r="5" spans="2:18" ht="7" customHeight="1">
      <c r="B5" s="23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4"/>
    </row>
    <row r="6" spans="2:18" ht="25.4" customHeight="1">
      <c r="B6" s="23"/>
      <c r="C6" s="27"/>
      <c r="D6" s="31" t="s">
        <v>19</v>
      </c>
      <c r="E6" s="27"/>
      <c r="F6" s="271" t="str">
        <f>'Rekapitulace stavby'!K6</f>
        <v>Výměna technologie měnírny Letná - DPS</v>
      </c>
      <c r="G6" s="272"/>
      <c r="H6" s="272"/>
      <c r="I6" s="272"/>
      <c r="J6" s="272"/>
      <c r="K6" s="272"/>
      <c r="L6" s="272"/>
      <c r="M6" s="272"/>
      <c r="N6" s="272"/>
      <c r="O6" s="272"/>
      <c r="P6" s="272"/>
      <c r="Q6" s="27"/>
      <c r="R6" s="24"/>
    </row>
    <row r="7" spans="2:18" s="1" customFormat="1" ht="32.9" customHeight="1">
      <c r="B7" s="36"/>
      <c r="C7" s="37"/>
      <c r="D7" s="30" t="s">
        <v>140</v>
      </c>
      <c r="E7" s="37"/>
      <c r="F7" s="240" t="s">
        <v>309</v>
      </c>
      <c r="G7" s="270"/>
      <c r="H7" s="270"/>
      <c r="I7" s="270"/>
      <c r="J7" s="270"/>
      <c r="K7" s="270"/>
      <c r="L7" s="270"/>
      <c r="M7" s="270"/>
      <c r="N7" s="270"/>
      <c r="O7" s="270"/>
      <c r="P7" s="270"/>
      <c r="Q7" s="37"/>
      <c r="R7" s="38"/>
    </row>
    <row r="8" spans="2:18" s="1" customFormat="1" ht="14.5" customHeight="1">
      <c r="B8" s="36"/>
      <c r="C8" s="37"/>
      <c r="D8" s="31" t="s">
        <v>21</v>
      </c>
      <c r="E8" s="37"/>
      <c r="F8" s="29" t="s">
        <v>22</v>
      </c>
      <c r="G8" s="37"/>
      <c r="H8" s="37"/>
      <c r="I8" s="37"/>
      <c r="J8" s="37"/>
      <c r="K8" s="37"/>
      <c r="L8" s="37"/>
      <c r="M8" s="31" t="s">
        <v>23</v>
      </c>
      <c r="N8" s="37"/>
      <c r="O8" s="29" t="s">
        <v>22</v>
      </c>
      <c r="P8" s="37"/>
      <c r="Q8" s="37"/>
      <c r="R8" s="38"/>
    </row>
    <row r="9" spans="2:18" s="1" customFormat="1" ht="14.5" customHeight="1">
      <c r="B9" s="36"/>
      <c r="C9" s="37"/>
      <c r="D9" s="31" t="s">
        <v>24</v>
      </c>
      <c r="E9" s="37"/>
      <c r="F9" s="29" t="s">
        <v>25</v>
      </c>
      <c r="G9" s="37"/>
      <c r="H9" s="37"/>
      <c r="I9" s="37"/>
      <c r="J9" s="37"/>
      <c r="K9" s="37"/>
      <c r="L9" s="37"/>
      <c r="M9" s="31" t="s">
        <v>26</v>
      </c>
      <c r="N9" s="37"/>
      <c r="O9" s="282" t="str">
        <f>'Rekapitulace stavby'!AN8</f>
        <v>18. 7. 2017</v>
      </c>
      <c r="P9" s="266"/>
      <c r="Q9" s="37"/>
      <c r="R9" s="38"/>
    </row>
    <row r="10" spans="2:18" s="1" customFormat="1" ht="10.9" customHeight="1">
      <c r="B10" s="36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8"/>
    </row>
    <row r="11" spans="2:18" s="1" customFormat="1" ht="14.5" customHeight="1">
      <c r="B11" s="36"/>
      <c r="C11" s="37"/>
      <c r="D11" s="31" t="s">
        <v>28</v>
      </c>
      <c r="E11" s="37"/>
      <c r="F11" s="37"/>
      <c r="G11" s="37"/>
      <c r="H11" s="37"/>
      <c r="I11" s="37"/>
      <c r="J11" s="37"/>
      <c r="K11" s="37"/>
      <c r="L11" s="37"/>
      <c r="M11" s="31" t="s">
        <v>29</v>
      </c>
      <c r="N11" s="37"/>
      <c r="O11" s="238" t="s">
        <v>22</v>
      </c>
      <c r="P11" s="238"/>
      <c r="Q11" s="37"/>
      <c r="R11" s="38"/>
    </row>
    <row r="12" spans="2:18" s="1" customFormat="1" ht="18" customHeight="1">
      <c r="B12" s="36"/>
      <c r="C12" s="37"/>
      <c r="D12" s="37"/>
      <c r="E12" s="29" t="s">
        <v>30</v>
      </c>
      <c r="F12" s="37"/>
      <c r="G12" s="37"/>
      <c r="H12" s="37"/>
      <c r="I12" s="37"/>
      <c r="J12" s="37"/>
      <c r="K12" s="37"/>
      <c r="L12" s="37"/>
      <c r="M12" s="31" t="s">
        <v>31</v>
      </c>
      <c r="N12" s="37"/>
      <c r="O12" s="238" t="s">
        <v>22</v>
      </c>
      <c r="P12" s="238"/>
      <c r="Q12" s="37"/>
      <c r="R12" s="38"/>
    </row>
    <row r="13" spans="2:18" s="1" customFormat="1" ht="7" customHeight="1">
      <c r="B13" s="36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8"/>
    </row>
    <row r="14" spans="2:18" s="1" customFormat="1" ht="14.5" customHeight="1">
      <c r="B14" s="36"/>
      <c r="C14" s="37"/>
      <c r="D14" s="31" t="s">
        <v>32</v>
      </c>
      <c r="E14" s="37"/>
      <c r="F14" s="37"/>
      <c r="G14" s="37"/>
      <c r="H14" s="37"/>
      <c r="I14" s="37"/>
      <c r="J14" s="37"/>
      <c r="K14" s="37"/>
      <c r="L14" s="37"/>
      <c r="M14" s="31" t="s">
        <v>29</v>
      </c>
      <c r="N14" s="37"/>
      <c r="O14" s="283" t="str">
        <f>IF('Rekapitulace stavby'!AN13="","",'Rekapitulace stavby'!AN13)</f>
        <v>Vyplň údaj</v>
      </c>
      <c r="P14" s="238"/>
      <c r="Q14" s="37"/>
      <c r="R14" s="38"/>
    </row>
    <row r="15" spans="2:18" s="1" customFormat="1" ht="18" customHeight="1">
      <c r="B15" s="36"/>
      <c r="C15" s="37"/>
      <c r="D15" s="37"/>
      <c r="E15" s="283" t="str">
        <f>IF('Rekapitulace stavby'!E14="","",'Rekapitulace stavby'!E14)</f>
        <v>Vyplň údaj</v>
      </c>
      <c r="F15" s="284"/>
      <c r="G15" s="284"/>
      <c r="H15" s="284"/>
      <c r="I15" s="284"/>
      <c r="J15" s="284"/>
      <c r="K15" s="284"/>
      <c r="L15" s="284"/>
      <c r="M15" s="31" t="s">
        <v>31</v>
      </c>
      <c r="N15" s="37"/>
      <c r="O15" s="283" t="str">
        <f>IF('Rekapitulace stavby'!AN14="","",'Rekapitulace stavby'!AN14)</f>
        <v>Vyplň údaj</v>
      </c>
      <c r="P15" s="238"/>
      <c r="Q15" s="37"/>
      <c r="R15" s="38"/>
    </row>
    <row r="16" spans="2:18" s="1" customFormat="1" ht="7" customHeight="1">
      <c r="B16" s="36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8"/>
    </row>
    <row r="17" spans="2:18" s="1" customFormat="1" ht="14.5" customHeight="1">
      <c r="B17" s="36"/>
      <c r="C17" s="37"/>
      <c r="D17" s="31" t="s">
        <v>34</v>
      </c>
      <c r="E17" s="37"/>
      <c r="F17" s="37"/>
      <c r="G17" s="37"/>
      <c r="H17" s="37"/>
      <c r="I17" s="37"/>
      <c r="J17" s="37"/>
      <c r="K17" s="37"/>
      <c r="L17" s="37"/>
      <c r="M17" s="31" t="s">
        <v>29</v>
      </c>
      <c r="N17" s="37"/>
      <c r="O17" s="238" t="str">
        <f>IF('Rekapitulace stavby'!AN16="","",'Rekapitulace stavby'!AN16)</f>
        <v/>
      </c>
      <c r="P17" s="238"/>
      <c r="Q17" s="37"/>
      <c r="R17" s="38"/>
    </row>
    <row r="18" spans="2:18" s="1" customFormat="1" ht="18" customHeight="1">
      <c r="B18" s="36"/>
      <c r="C18" s="37"/>
      <c r="D18" s="37"/>
      <c r="E18" s="29" t="str">
        <f>IF('Rekapitulace stavby'!E17="","",'Rekapitulace stavby'!E17)</f>
        <v xml:space="preserve"> </v>
      </c>
      <c r="F18" s="37"/>
      <c r="G18" s="37"/>
      <c r="H18" s="37"/>
      <c r="I18" s="37"/>
      <c r="J18" s="37"/>
      <c r="K18" s="37"/>
      <c r="L18" s="37"/>
      <c r="M18" s="31" t="s">
        <v>31</v>
      </c>
      <c r="N18" s="37"/>
      <c r="O18" s="238" t="str">
        <f>IF('Rekapitulace stavby'!AN17="","",'Rekapitulace stavby'!AN17)</f>
        <v/>
      </c>
      <c r="P18" s="238"/>
      <c r="Q18" s="37"/>
      <c r="R18" s="38"/>
    </row>
    <row r="19" spans="2:18" s="1" customFormat="1" ht="7" customHeight="1">
      <c r="B19" s="36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8"/>
    </row>
    <row r="20" spans="2:18" s="1" customFormat="1" ht="14.5" customHeight="1">
      <c r="B20" s="36"/>
      <c r="C20" s="37"/>
      <c r="D20" s="31" t="s">
        <v>37</v>
      </c>
      <c r="E20" s="37"/>
      <c r="F20" s="37"/>
      <c r="G20" s="37"/>
      <c r="H20" s="37"/>
      <c r="I20" s="37"/>
      <c r="J20" s="37"/>
      <c r="K20" s="37"/>
      <c r="L20" s="37"/>
      <c r="M20" s="31" t="s">
        <v>29</v>
      </c>
      <c r="N20" s="37"/>
      <c r="O20" s="238" t="s">
        <v>22</v>
      </c>
      <c r="P20" s="238"/>
      <c r="Q20" s="37"/>
      <c r="R20" s="38"/>
    </row>
    <row r="21" spans="2:18" s="1" customFormat="1" ht="18" customHeight="1">
      <c r="B21" s="36"/>
      <c r="C21" s="37"/>
      <c r="D21" s="37"/>
      <c r="E21" s="29" t="s">
        <v>38</v>
      </c>
      <c r="F21" s="37"/>
      <c r="G21" s="37"/>
      <c r="H21" s="37"/>
      <c r="I21" s="37"/>
      <c r="J21" s="37"/>
      <c r="K21" s="37"/>
      <c r="L21" s="37"/>
      <c r="M21" s="31" t="s">
        <v>31</v>
      </c>
      <c r="N21" s="37"/>
      <c r="O21" s="238" t="s">
        <v>22</v>
      </c>
      <c r="P21" s="238"/>
      <c r="Q21" s="37"/>
      <c r="R21" s="38"/>
    </row>
    <row r="22" spans="2:18" s="1" customFormat="1" ht="7" customHeight="1">
      <c r="B22" s="36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8"/>
    </row>
    <row r="23" spans="2:18" s="1" customFormat="1" ht="14.5" customHeight="1">
      <c r="B23" s="36"/>
      <c r="C23" s="37"/>
      <c r="D23" s="31" t="s">
        <v>39</v>
      </c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8"/>
    </row>
    <row r="24" spans="2:18" s="1" customFormat="1" ht="22.5" customHeight="1">
      <c r="B24" s="36"/>
      <c r="C24" s="37"/>
      <c r="D24" s="37"/>
      <c r="E24" s="243" t="s">
        <v>22</v>
      </c>
      <c r="F24" s="243"/>
      <c r="G24" s="243"/>
      <c r="H24" s="243"/>
      <c r="I24" s="243"/>
      <c r="J24" s="243"/>
      <c r="K24" s="243"/>
      <c r="L24" s="243"/>
      <c r="M24" s="37"/>
      <c r="N24" s="37"/>
      <c r="O24" s="37"/>
      <c r="P24" s="37"/>
      <c r="Q24" s="37"/>
      <c r="R24" s="38"/>
    </row>
    <row r="25" spans="2:18" s="1" customFormat="1" ht="7" customHeight="1">
      <c r="B25" s="36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8"/>
    </row>
    <row r="26" spans="2:18" s="1" customFormat="1" ht="7" customHeight="1">
      <c r="B26" s="36"/>
      <c r="C26" s="37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37"/>
      <c r="R26" s="38"/>
    </row>
    <row r="27" spans="2:18" s="1" customFormat="1" ht="14.5" customHeight="1">
      <c r="B27" s="36"/>
      <c r="C27" s="37"/>
      <c r="D27" s="128" t="s">
        <v>142</v>
      </c>
      <c r="E27" s="37"/>
      <c r="F27" s="37"/>
      <c r="G27" s="37"/>
      <c r="H27" s="37"/>
      <c r="I27" s="37"/>
      <c r="J27" s="37"/>
      <c r="K27" s="37"/>
      <c r="L27" s="37"/>
      <c r="M27" s="244">
        <f>N88</f>
        <v>0</v>
      </c>
      <c r="N27" s="244"/>
      <c r="O27" s="244"/>
      <c r="P27" s="244"/>
      <c r="Q27" s="37"/>
      <c r="R27" s="38"/>
    </row>
    <row r="28" spans="2:18" s="1" customFormat="1" ht="14.5" customHeight="1">
      <c r="B28" s="36"/>
      <c r="C28" s="37"/>
      <c r="D28" s="35" t="s">
        <v>128</v>
      </c>
      <c r="E28" s="37"/>
      <c r="F28" s="37"/>
      <c r="G28" s="37"/>
      <c r="H28" s="37"/>
      <c r="I28" s="37"/>
      <c r="J28" s="37"/>
      <c r="K28" s="37"/>
      <c r="L28" s="37"/>
      <c r="M28" s="244">
        <f>N109</f>
        <v>0</v>
      </c>
      <c r="N28" s="244"/>
      <c r="O28" s="244"/>
      <c r="P28" s="244"/>
      <c r="Q28" s="37"/>
      <c r="R28" s="38"/>
    </row>
    <row r="29" spans="2:18" s="1" customFormat="1" ht="7" customHeight="1">
      <c r="B29" s="36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8"/>
    </row>
    <row r="30" spans="2:18" s="1" customFormat="1" ht="25.4" customHeight="1">
      <c r="B30" s="36"/>
      <c r="C30" s="37"/>
      <c r="D30" s="129" t="s">
        <v>42</v>
      </c>
      <c r="E30" s="37"/>
      <c r="F30" s="37"/>
      <c r="G30" s="37"/>
      <c r="H30" s="37"/>
      <c r="I30" s="37"/>
      <c r="J30" s="37"/>
      <c r="K30" s="37"/>
      <c r="L30" s="37"/>
      <c r="M30" s="281">
        <f>ROUND(M27+M28,2)</f>
        <v>0</v>
      </c>
      <c r="N30" s="270"/>
      <c r="O30" s="270"/>
      <c r="P30" s="270"/>
      <c r="Q30" s="37"/>
      <c r="R30" s="38"/>
    </row>
    <row r="31" spans="2:18" s="1" customFormat="1" ht="7" customHeight="1">
      <c r="B31" s="36"/>
      <c r="C31" s="37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37"/>
      <c r="R31" s="38"/>
    </row>
    <row r="32" spans="2:18" s="1" customFormat="1" ht="14.5" customHeight="1">
      <c r="B32" s="36"/>
      <c r="C32" s="37"/>
      <c r="D32" s="43" t="s">
        <v>43</v>
      </c>
      <c r="E32" s="43" t="s">
        <v>44</v>
      </c>
      <c r="F32" s="44">
        <v>0.21</v>
      </c>
      <c r="G32" s="130" t="s">
        <v>45</v>
      </c>
      <c r="H32" s="278">
        <f>(SUM(BE109:BE116)+SUM(BE134:BE255))</f>
        <v>0</v>
      </c>
      <c r="I32" s="270"/>
      <c r="J32" s="270"/>
      <c r="K32" s="37"/>
      <c r="L32" s="37"/>
      <c r="M32" s="278">
        <f>ROUND((SUM(BE109:BE116)+SUM(BE134:BE255)),2)*F32</f>
        <v>0</v>
      </c>
      <c r="N32" s="270"/>
      <c r="O32" s="270"/>
      <c r="P32" s="270"/>
      <c r="Q32" s="37"/>
      <c r="R32" s="38"/>
    </row>
    <row r="33" spans="2:18" s="1" customFormat="1" ht="14.5" customHeight="1">
      <c r="B33" s="36"/>
      <c r="C33" s="37"/>
      <c r="D33" s="37"/>
      <c r="E33" s="43" t="s">
        <v>46</v>
      </c>
      <c r="F33" s="44">
        <v>0.15</v>
      </c>
      <c r="G33" s="130" t="s">
        <v>45</v>
      </c>
      <c r="H33" s="278">
        <f>(SUM(BF109:BF116)+SUM(BF134:BF255))</f>
        <v>0</v>
      </c>
      <c r="I33" s="270"/>
      <c r="J33" s="270"/>
      <c r="K33" s="37"/>
      <c r="L33" s="37"/>
      <c r="M33" s="278">
        <f>ROUND((SUM(BF109:BF116)+SUM(BF134:BF255)),2)*F33</f>
        <v>0</v>
      </c>
      <c r="N33" s="270"/>
      <c r="O33" s="270"/>
      <c r="P33" s="270"/>
      <c r="Q33" s="37"/>
      <c r="R33" s="38"/>
    </row>
    <row r="34" spans="2:18" s="1" customFormat="1" ht="14.5" customHeight="1" hidden="1">
      <c r="B34" s="36"/>
      <c r="C34" s="37"/>
      <c r="D34" s="37"/>
      <c r="E34" s="43" t="s">
        <v>47</v>
      </c>
      <c r="F34" s="44">
        <v>0.21</v>
      </c>
      <c r="G34" s="130" t="s">
        <v>45</v>
      </c>
      <c r="H34" s="278">
        <f>(SUM(BG109:BG116)+SUM(BG134:BG255))</f>
        <v>0</v>
      </c>
      <c r="I34" s="270"/>
      <c r="J34" s="270"/>
      <c r="K34" s="37"/>
      <c r="L34" s="37"/>
      <c r="M34" s="278">
        <v>0</v>
      </c>
      <c r="N34" s="270"/>
      <c r="O34" s="270"/>
      <c r="P34" s="270"/>
      <c r="Q34" s="37"/>
      <c r="R34" s="38"/>
    </row>
    <row r="35" spans="2:18" s="1" customFormat="1" ht="14.5" customHeight="1" hidden="1">
      <c r="B35" s="36"/>
      <c r="C35" s="37"/>
      <c r="D35" s="37"/>
      <c r="E35" s="43" t="s">
        <v>48</v>
      </c>
      <c r="F35" s="44">
        <v>0.15</v>
      </c>
      <c r="G35" s="130" t="s">
        <v>45</v>
      </c>
      <c r="H35" s="278">
        <f>(SUM(BH109:BH116)+SUM(BH134:BH255))</f>
        <v>0</v>
      </c>
      <c r="I35" s="270"/>
      <c r="J35" s="270"/>
      <c r="K35" s="37"/>
      <c r="L35" s="37"/>
      <c r="M35" s="278">
        <v>0</v>
      </c>
      <c r="N35" s="270"/>
      <c r="O35" s="270"/>
      <c r="P35" s="270"/>
      <c r="Q35" s="37"/>
      <c r="R35" s="38"/>
    </row>
    <row r="36" spans="2:18" s="1" customFormat="1" ht="14.5" customHeight="1" hidden="1">
      <c r="B36" s="36"/>
      <c r="C36" s="37"/>
      <c r="D36" s="37"/>
      <c r="E36" s="43" t="s">
        <v>49</v>
      </c>
      <c r="F36" s="44">
        <v>0</v>
      </c>
      <c r="G36" s="130" t="s">
        <v>45</v>
      </c>
      <c r="H36" s="278">
        <f>(SUM(BI109:BI116)+SUM(BI134:BI255))</f>
        <v>0</v>
      </c>
      <c r="I36" s="270"/>
      <c r="J36" s="270"/>
      <c r="K36" s="37"/>
      <c r="L36" s="37"/>
      <c r="M36" s="278">
        <v>0</v>
      </c>
      <c r="N36" s="270"/>
      <c r="O36" s="270"/>
      <c r="P36" s="270"/>
      <c r="Q36" s="37"/>
      <c r="R36" s="38"/>
    </row>
    <row r="37" spans="2:18" s="1" customFormat="1" ht="7" customHeight="1">
      <c r="B37" s="36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8"/>
    </row>
    <row r="38" spans="2:18" s="1" customFormat="1" ht="25.4" customHeight="1">
      <c r="B38" s="36"/>
      <c r="C38" s="126"/>
      <c r="D38" s="131" t="s">
        <v>50</v>
      </c>
      <c r="E38" s="80"/>
      <c r="F38" s="80"/>
      <c r="G38" s="132" t="s">
        <v>51</v>
      </c>
      <c r="H38" s="133" t="s">
        <v>52</v>
      </c>
      <c r="I38" s="80"/>
      <c r="J38" s="80"/>
      <c r="K38" s="80"/>
      <c r="L38" s="279">
        <f>SUM(M30:M36)</f>
        <v>0</v>
      </c>
      <c r="M38" s="279"/>
      <c r="N38" s="279"/>
      <c r="O38" s="279"/>
      <c r="P38" s="280"/>
      <c r="Q38" s="126"/>
      <c r="R38" s="38"/>
    </row>
    <row r="39" spans="2:18" s="1" customFormat="1" ht="14.5" customHeight="1">
      <c r="B39" s="36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8"/>
    </row>
    <row r="40" spans="2:18" s="1" customFormat="1" ht="14.5" customHeight="1">
      <c r="B40" s="36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8"/>
    </row>
    <row r="41" spans="2:18" ht="13.5">
      <c r="B41" s="23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4"/>
    </row>
    <row r="42" spans="2:18" ht="13.5">
      <c r="B42" s="23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4"/>
    </row>
    <row r="43" spans="2:18" ht="13.5">
      <c r="B43" s="23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4"/>
    </row>
    <row r="44" spans="2:18" ht="13.5">
      <c r="B44" s="23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4"/>
    </row>
    <row r="45" spans="2:18" ht="13.5">
      <c r="B45" s="23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4"/>
    </row>
    <row r="46" spans="2:18" ht="13.5">
      <c r="B46" s="23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4"/>
    </row>
    <row r="47" spans="2:18" ht="13.5">
      <c r="B47" s="23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4"/>
    </row>
    <row r="48" spans="2:18" ht="13.5">
      <c r="B48" s="23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4"/>
    </row>
    <row r="49" spans="2:18" ht="13.5">
      <c r="B49" s="23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4"/>
    </row>
    <row r="50" spans="2:18" s="1" customFormat="1" ht="13.5">
      <c r="B50" s="36"/>
      <c r="C50" s="37"/>
      <c r="D50" s="51" t="s">
        <v>53</v>
      </c>
      <c r="E50" s="52"/>
      <c r="F50" s="52"/>
      <c r="G50" s="52"/>
      <c r="H50" s="53"/>
      <c r="I50" s="37"/>
      <c r="J50" s="51" t="s">
        <v>54</v>
      </c>
      <c r="K50" s="52"/>
      <c r="L50" s="52"/>
      <c r="M50" s="52"/>
      <c r="N50" s="52"/>
      <c r="O50" s="52"/>
      <c r="P50" s="53"/>
      <c r="Q50" s="37"/>
      <c r="R50" s="38"/>
    </row>
    <row r="51" spans="2:18" ht="13.5">
      <c r="B51" s="23"/>
      <c r="C51" s="27"/>
      <c r="D51" s="54"/>
      <c r="E51" s="27"/>
      <c r="F51" s="27"/>
      <c r="G51" s="27"/>
      <c r="H51" s="55"/>
      <c r="I51" s="27"/>
      <c r="J51" s="54"/>
      <c r="K51" s="27"/>
      <c r="L51" s="27"/>
      <c r="M51" s="27"/>
      <c r="N51" s="27"/>
      <c r="O51" s="27"/>
      <c r="P51" s="55"/>
      <c r="Q51" s="27"/>
      <c r="R51" s="24"/>
    </row>
    <row r="52" spans="2:18" ht="13.5">
      <c r="B52" s="23"/>
      <c r="C52" s="27"/>
      <c r="D52" s="54"/>
      <c r="E52" s="27"/>
      <c r="F52" s="27"/>
      <c r="G52" s="27"/>
      <c r="H52" s="55"/>
      <c r="I52" s="27"/>
      <c r="J52" s="54"/>
      <c r="K52" s="27"/>
      <c r="L52" s="27"/>
      <c r="M52" s="27"/>
      <c r="N52" s="27"/>
      <c r="O52" s="27"/>
      <c r="P52" s="55"/>
      <c r="Q52" s="27"/>
      <c r="R52" s="24"/>
    </row>
    <row r="53" spans="2:18" ht="13.5">
      <c r="B53" s="23"/>
      <c r="C53" s="27"/>
      <c r="D53" s="54"/>
      <c r="E53" s="27"/>
      <c r="F53" s="27"/>
      <c r="G53" s="27"/>
      <c r="H53" s="55"/>
      <c r="I53" s="27"/>
      <c r="J53" s="54"/>
      <c r="K53" s="27"/>
      <c r="L53" s="27"/>
      <c r="M53" s="27"/>
      <c r="N53" s="27"/>
      <c r="O53" s="27"/>
      <c r="P53" s="55"/>
      <c r="Q53" s="27"/>
      <c r="R53" s="24"/>
    </row>
    <row r="54" spans="2:18" ht="13.5">
      <c r="B54" s="23"/>
      <c r="C54" s="27"/>
      <c r="D54" s="54"/>
      <c r="E54" s="27"/>
      <c r="F54" s="27"/>
      <c r="G54" s="27"/>
      <c r="H54" s="55"/>
      <c r="I54" s="27"/>
      <c r="J54" s="54"/>
      <c r="K54" s="27"/>
      <c r="L54" s="27"/>
      <c r="M54" s="27"/>
      <c r="N54" s="27"/>
      <c r="O54" s="27"/>
      <c r="P54" s="55"/>
      <c r="Q54" s="27"/>
      <c r="R54" s="24"/>
    </row>
    <row r="55" spans="2:18" ht="13.5">
      <c r="B55" s="23"/>
      <c r="C55" s="27"/>
      <c r="D55" s="54"/>
      <c r="E55" s="27"/>
      <c r="F55" s="27"/>
      <c r="G55" s="27"/>
      <c r="H55" s="55"/>
      <c r="I55" s="27"/>
      <c r="J55" s="54"/>
      <c r="K55" s="27"/>
      <c r="L55" s="27"/>
      <c r="M55" s="27"/>
      <c r="N55" s="27"/>
      <c r="O55" s="27"/>
      <c r="P55" s="55"/>
      <c r="Q55" s="27"/>
      <c r="R55" s="24"/>
    </row>
    <row r="56" spans="2:18" ht="13.5">
      <c r="B56" s="23"/>
      <c r="C56" s="27"/>
      <c r="D56" s="54"/>
      <c r="E56" s="27"/>
      <c r="F56" s="27"/>
      <c r="G56" s="27"/>
      <c r="H56" s="55"/>
      <c r="I56" s="27"/>
      <c r="J56" s="54"/>
      <c r="K56" s="27"/>
      <c r="L56" s="27"/>
      <c r="M56" s="27"/>
      <c r="N56" s="27"/>
      <c r="O56" s="27"/>
      <c r="P56" s="55"/>
      <c r="Q56" s="27"/>
      <c r="R56" s="24"/>
    </row>
    <row r="57" spans="2:18" ht="13.5">
      <c r="B57" s="23"/>
      <c r="C57" s="27"/>
      <c r="D57" s="54"/>
      <c r="E57" s="27"/>
      <c r="F57" s="27"/>
      <c r="G57" s="27"/>
      <c r="H57" s="55"/>
      <c r="I57" s="27"/>
      <c r="J57" s="54"/>
      <c r="K57" s="27"/>
      <c r="L57" s="27"/>
      <c r="M57" s="27"/>
      <c r="N57" s="27"/>
      <c r="O57" s="27"/>
      <c r="P57" s="55"/>
      <c r="Q57" s="27"/>
      <c r="R57" s="24"/>
    </row>
    <row r="58" spans="2:18" ht="13.5">
      <c r="B58" s="23"/>
      <c r="C58" s="27"/>
      <c r="D58" s="54"/>
      <c r="E58" s="27"/>
      <c r="F58" s="27"/>
      <c r="G58" s="27"/>
      <c r="H58" s="55"/>
      <c r="I58" s="27"/>
      <c r="J58" s="54"/>
      <c r="K58" s="27"/>
      <c r="L58" s="27"/>
      <c r="M58" s="27"/>
      <c r="N58" s="27"/>
      <c r="O58" s="27"/>
      <c r="P58" s="55"/>
      <c r="Q58" s="27"/>
      <c r="R58" s="24"/>
    </row>
    <row r="59" spans="2:18" s="1" customFormat="1" ht="13.5">
      <c r="B59" s="36"/>
      <c r="C59" s="37"/>
      <c r="D59" s="56" t="s">
        <v>55</v>
      </c>
      <c r="E59" s="57"/>
      <c r="F59" s="57"/>
      <c r="G59" s="58" t="s">
        <v>56</v>
      </c>
      <c r="H59" s="59"/>
      <c r="I59" s="37"/>
      <c r="J59" s="56" t="s">
        <v>55</v>
      </c>
      <c r="K59" s="57"/>
      <c r="L59" s="57"/>
      <c r="M59" s="57"/>
      <c r="N59" s="58" t="s">
        <v>56</v>
      </c>
      <c r="O59" s="57"/>
      <c r="P59" s="59"/>
      <c r="Q59" s="37"/>
      <c r="R59" s="38"/>
    </row>
    <row r="60" spans="2:18" ht="13.5">
      <c r="B60" s="23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4"/>
    </row>
    <row r="61" spans="2:18" s="1" customFormat="1" ht="13.5">
      <c r="B61" s="36"/>
      <c r="C61" s="37"/>
      <c r="D61" s="51" t="s">
        <v>57</v>
      </c>
      <c r="E61" s="52"/>
      <c r="F61" s="52"/>
      <c r="G61" s="52"/>
      <c r="H61" s="53"/>
      <c r="I61" s="37"/>
      <c r="J61" s="51" t="s">
        <v>58</v>
      </c>
      <c r="K61" s="52"/>
      <c r="L61" s="52"/>
      <c r="M61" s="52"/>
      <c r="N61" s="52"/>
      <c r="O61" s="52"/>
      <c r="P61" s="53"/>
      <c r="Q61" s="37"/>
      <c r="R61" s="38"/>
    </row>
    <row r="62" spans="2:18" ht="13.5">
      <c r="B62" s="23"/>
      <c r="C62" s="27"/>
      <c r="D62" s="54"/>
      <c r="E62" s="27"/>
      <c r="F62" s="27"/>
      <c r="G62" s="27"/>
      <c r="H62" s="55"/>
      <c r="I62" s="27"/>
      <c r="J62" s="54"/>
      <c r="K62" s="27"/>
      <c r="L62" s="27"/>
      <c r="M62" s="27"/>
      <c r="N62" s="27"/>
      <c r="O62" s="27"/>
      <c r="P62" s="55"/>
      <c r="Q62" s="27"/>
      <c r="R62" s="24"/>
    </row>
    <row r="63" spans="2:18" ht="13.5">
      <c r="B63" s="23"/>
      <c r="C63" s="27"/>
      <c r="D63" s="54"/>
      <c r="E63" s="27"/>
      <c r="F63" s="27"/>
      <c r="G63" s="27"/>
      <c r="H63" s="55"/>
      <c r="I63" s="27"/>
      <c r="J63" s="54"/>
      <c r="K63" s="27"/>
      <c r="L63" s="27"/>
      <c r="M63" s="27"/>
      <c r="N63" s="27"/>
      <c r="O63" s="27"/>
      <c r="P63" s="55"/>
      <c r="Q63" s="27"/>
      <c r="R63" s="24"/>
    </row>
    <row r="64" spans="2:18" ht="13.5">
      <c r="B64" s="23"/>
      <c r="C64" s="27"/>
      <c r="D64" s="54"/>
      <c r="E64" s="27"/>
      <c r="F64" s="27"/>
      <c r="G64" s="27"/>
      <c r="H64" s="55"/>
      <c r="I64" s="27"/>
      <c r="J64" s="54"/>
      <c r="K64" s="27"/>
      <c r="L64" s="27"/>
      <c r="M64" s="27"/>
      <c r="N64" s="27"/>
      <c r="O64" s="27"/>
      <c r="P64" s="55"/>
      <c r="Q64" s="27"/>
      <c r="R64" s="24"/>
    </row>
    <row r="65" spans="2:18" ht="13.5">
      <c r="B65" s="23"/>
      <c r="C65" s="27"/>
      <c r="D65" s="54"/>
      <c r="E65" s="27"/>
      <c r="F65" s="27"/>
      <c r="G65" s="27"/>
      <c r="H65" s="55"/>
      <c r="I65" s="27"/>
      <c r="J65" s="54"/>
      <c r="K65" s="27"/>
      <c r="L65" s="27"/>
      <c r="M65" s="27"/>
      <c r="N65" s="27"/>
      <c r="O65" s="27"/>
      <c r="P65" s="55"/>
      <c r="Q65" s="27"/>
      <c r="R65" s="24"/>
    </row>
    <row r="66" spans="2:18" ht="13.5">
      <c r="B66" s="23"/>
      <c r="C66" s="27"/>
      <c r="D66" s="54"/>
      <c r="E66" s="27"/>
      <c r="F66" s="27"/>
      <c r="G66" s="27"/>
      <c r="H66" s="55"/>
      <c r="I66" s="27"/>
      <c r="J66" s="54"/>
      <c r="K66" s="27"/>
      <c r="L66" s="27"/>
      <c r="M66" s="27"/>
      <c r="N66" s="27"/>
      <c r="O66" s="27"/>
      <c r="P66" s="55"/>
      <c r="Q66" s="27"/>
      <c r="R66" s="24"/>
    </row>
    <row r="67" spans="2:18" ht="13.5">
      <c r="B67" s="23"/>
      <c r="C67" s="27"/>
      <c r="D67" s="54"/>
      <c r="E67" s="27"/>
      <c r="F67" s="27"/>
      <c r="G67" s="27"/>
      <c r="H67" s="55"/>
      <c r="I67" s="27"/>
      <c r="J67" s="54"/>
      <c r="K67" s="27"/>
      <c r="L67" s="27"/>
      <c r="M67" s="27"/>
      <c r="N67" s="27"/>
      <c r="O67" s="27"/>
      <c r="P67" s="55"/>
      <c r="Q67" s="27"/>
      <c r="R67" s="24"/>
    </row>
    <row r="68" spans="2:18" ht="13.5">
      <c r="B68" s="23"/>
      <c r="C68" s="27"/>
      <c r="D68" s="54"/>
      <c r="E68" s="27"/>
      <c r="F68" s="27"/>
      <c r="G68" s="27"/>
      <c r="H68" s="55"/>
      <c r="I68" s="27"/>
      <c r="J68" s="54"/>
      <c r="K68" s="27"/>
      <c r="L68" s="27"/>
      <c r="M68" s="27"/>
      <c r="N68" s="27"/>
      <c r="O68" s="27"/>
      <c r="P68" s="55"/>
      <c r="Q68" s="27"/>
      <c r="R68" s="24"/>
    </row>
    <row r="69" spans="2:18" ht="13.5">
      <c r="B69" s="23"/>
      <c r="C69" s="27"/>
      <c r="D69" s="54"/>
      <c r="E69" s="27"/>
      <c r="F69" s="27"/>
      <c r="G69" s="27"/>
      <c r="H69" s="55"/>
      <c r="I69" s="27"/>
      <c r="J69" s="54"/>
      <c r="K69" s="27"/>
      <c r="L69" s="27"/>
      <c r="M69" s="27"/>
      <c r="N69" s="27"/>
      <c r="O69" s="27"/>
      <c r="P69" s="55"/>
      <c r="Q69" s="27"/>
      <c r="R69" s="24"/>
    </row>
    <row r="70" spans="2:18" s="1" customFormat="1" ht="13.5">
      <c r="B70" s="36"/>
      <c r="C70" s="37"/>
      <c r="D70" s="56" t="s">
        <v>55</v>
      </c>
      <c r="E70" s="57"/>
      <c r="F70" s="57"/>
      <c r="G70" s="58" t="s">
        <v>56</v>
      </c>
      <c r="H70" s="59"/>
      <c r="I70" s="37"/>
      <c r="J70" s="56" t="s">
        <v>55</v>
      </c>
      <c r="K70" s="57"/>
      <c r="L70" s="57"/>
      <c r="M70" s="57"/>
      <c r="N70" s="58" t="s">
        <v>56</v>
      </c>
      <c r="O70" s="57"/>
      <c r="P70" s="59"/>
      <c r="Q70" s="37"/>
      <c r="R70" s="38"/>
    </row>
    <row r="71" spans="2:18" s="1" customFormat="1" ht="14.5" customHeight="1">
      <c r="B71" s="60"/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1"/>
      <c r="P71" s="61"/>
      <c r="Q71" s="61"/>
      <c r="R71" s="62"/>
    </row>
    <row r="75" spans="2:18" s="1" customFormat="1" ht="7" customHeight="1">
      <c r="B75" s="134"/>
      <c r="C75" s="135"/>
      <c r="D75" s="135"/>
      <c r="E75" s="135"/>
      <c r="F75" s="135"/>
      <c r="G75" s="135"/>
      <c r="H75" s="135"/>
      <c r="I75" s="135"/>
      <c r="J75" s="135"/>
      <c r="K75" s="135"/>
      <c r="L75" s="135"/>
      <c r="M75" s="135"/>
      <c r="N75" s="135"/>
      <c r="O75" s="135"/>
      <c r="P75" s="135"/>
      <c r="Q75" s="135"/>
      <c r="R75" s="136"/>
    </row>
    <row r="76" spans="2:21" s="1" customFormat="1" ht="37" customHeight="1">
      <c r="B76" s="36"/>
      <c r="C76" s="223" t="s">
        <v>143</v>
      </c>
      <c r="D76" s="224"/>
      <c r="E76" s="224"/>
      <c r="F76" s="224"/>
      <c r="G76" s="224"/>
      <c r="H76" s="224"/>
      <c r="I76" s="224"/>
      <c r="J76" s="224"/>
      <c r="K76" s="224"/>
      <c r="L76" s="224"/>
      <c r="M76" s="224"/>
      <c r="N76" s="224"/>
      <c r="O76" s="224"/>
      <c r="P76" s="224"/>
      <c r="Q76" s="224"/>
      <c r="R76" s="38"/>
      <c r="T76" s="137"/>
      <c r="U76" s="137"/>
    </row>
    <row r="77" spans="2:21" s="1" customFormat="1" ht="7" customHeight="1">
      <c r="B77" s="36"/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8"/>
      <c r="T77" s="137"/>
      <c r="U77" s="137"/>
    </row>
    <row r="78" spans="2:21" s="1" customFormat="1" ht="30" customHeight="1">
      <c r="B78" s="36"/>
      <c r="C78" s="31" t="s">
        <v>19</v>
      </c>
      <c r="D78" s="37"/>
      <c r="E78" s="37"/>
      <c r="F78" s="271" t="str">
        <f>F6</f>
        <v>Výměna technologie měnírny Letná - DPS</v>
      </c>
      <c r="G78" s="272"/>
      <c r="H78" s="272"/>
      <c r="I78" s="272"/>
      <c r="J78" s="272"/>
      <c r="K78" s="272"/>
      <c r="L78" s="272"/>
      <c r="M78" s="272"/>
      <c r="N78" s="272"/>
      <c r="O78" s="272"/>
      <c r="P78" s="272"/>
      <c r="Q78" s="37"/>
      <c r="R78" s="38"/>
      <c r="T78" s="137"/>
      <c r="U78" s="137"/>
    </row>
    <row r="79" spans="2:21" s="1" customFormat="1" ht="37" customHeight="1">
      <c r="B79" s="36"/>
      <c r="C79" s="70" t="s">
        <v>140</v>
      </c>
      <c r="D79" s="37"/>
      <c r="E79" s="37"/>
      <c r="F79" s="225" t="str">
        <f>F7</f>
        <v>PS2 - Trakční technologie</v>
      </c>
      <c r="G79" s="270"/>
      <c r="H79" s="270"/>
      <c r="I79" s="270"/>
      <c r="J79" s="270"/>
      <c r="K79" s="270"/>
      <c r="L79" s="270"/>
      <c r="M79" s="270"/>
      <c r="N79" s="270"/>
      <c r="O79" s="270"/>
      <c r="P79" s="270"/>
      <c r="Q79" s="37"/>
      <c r="R79" s="38"/>
      <c r="T79" s="137"/>
      <c r="U79" s="137"/>
    </row>
    <row r="80" spans="2:21" s="1" customFormat="1" ht="7" customHeight="1">
      <c r="B80" s="36"/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8"/>
      <c r="T80" s="137"/>
      <c r="U80" s="137"/>
    </row>
    <row r="81" spans="2:21" s="1" customFormat="1" ht="18" customHeight="1">
      <c r="B81" s="36"/>
      <c r="C81" s="31" t="s">
        <v>24</v>
      </c>
      <c r="D81" s="37"/>
      <c r="E81" s="37"/>
      <c r="F81" s="29" t="str">
        <f>F9</f>
        <v>Plzeň</v>
      </c>
      <c r="G81" s="37"/>
      <c r="H81" s="37"/>
      <c r="I81" s="37"/>
      <c r="J81" s="37"/>
      <c r="K81" s="31" t="s">
        <v>26</v>
      </c>
      <c r="L81" s="37"/>
      <c r="M81" s="266" t="str">
        <f>IF(O9="","",O9)</f>
        <v>18. 7. 2017</v>
      </c>
      <c r="N81" s="266"/>
      <c r="O81" s="266"/>
      <c r="P81" s="266"/>
      <c r="Q81" s="37"/>
      <c r="R81" s="38"/>
      <c r="T81" s="137"/>
      <c r="U81" s="137"/>
    </row>
    <row r="82" spans="2:21" s="1" customFormat="1" ht="7" customHeight="1">
      <c r="B82" s="36"/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8"/>
      <c r="T82" s="137"/>
      <c r="U82" s="137"/>
    </row>
    <row r="83" spans="2:21" s="1" customFormat="1" ht="13.5">
      <c r="B83" s="36"/>
      <c r="C83" s="31" t="s">
        <v>28</v>
      </c>
      <c r="D83" s="37"/>
      <c r="E83" s="37"/>
      <c r="F83" s="29" t="str">
        <f>E12</f>
        <v>Plzeňské městské dopravní podniky, a.s.</v>
      </c>
      <c r="G83" s="37"/>
      <c r="H83" s="37"/>
      <c r="I83" s="37"/>
      <c r="J83" s="37"/>
      <c r="K83" s="31" t="s">
        <v>34</v>
      </c>
      <c r="L83" s="37"/>
      <c r="M83" s="238" t="str">
        <f>E18</f>
        <v xml:space="preserve"> </v>
      </c>
      <c r="N83" s="238"/>
      <c r="O83" s="238"/>
      <c r="P83" s="238"/>
      <c r="Q83" s="238"/>
      <c r="R83" s="38"/>
      <c r="T83" s="137"/>
      <c r="U83" s="137"/>
    </row>
    <row r="84" spans="2:21" s="1" customFormat="1" ht="14.5" customHeight="1">
      <c r="B84" s="36"/>
      <c r="C84" s="31" t="s">
        <v>32</v>
      </c>
      <c r="D84" s="37"/>
      <c r="E84" s="37"/>
      <c r="F84" s="29" t="str">
        <f>IF(E15="","",E15)</f>
        <v>Vyplň údaj</v>
      </c>
      <c r="G84" s="37"/>
      <c r="H84" s="37"/>
      <c r="I84" s="37"/>
      <c r="J84" s="37"/>
      <c r="K84" s="31" t="s">
        <v>37</v>
      </c>
      <c r="L84" s="37"/>
      <c r="M84" s="238" t="str">
        <f>E21</f>
        <v>RPE, s.r.o.</v>
      </c>
      <c r="N84" s="238"/>
      <c r="O84" s="238"/>
      <c r="P84" s="238"/>
      <c r="Q84" s="238"/>
      <c r="R84" s="38"/>
      <c r="T84" s="137"/>
      <c r="U84" s="137"/>
    </row>
    <row r="85" spans="2:21" s="1" customFormat="1" ht="10.4" customHeight="1">
      <c r="B85" s="36"/>
      <c r="C85" s="37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8"/>
      <c r="T85" s="137"/>
      <c r="U85" s="137"/>
    </row>
    <row r="86" spans="2:21" s="1" customFormat="1" ht="29.25" customHeight="1">
      <c r="B86" s="36"/>
      <c r="C86" s="276" t="s">
        <v>144</v>
      </c>
      <c r="D86" s="277"/>
      <c r="E86" s="277"/>
      <c r="F86" s="277"/>
      <c r="G86" s="277"/>
      <c r="H86" s="126"/>
      <c r="I86" s="126"/>
      <c r="J86" s="126"/>
      <c r="K86" s="126"/>
      <c r="L86" s="126"/>
      <c r="M86" s="126"/>
      <c r="N86" s="276" t="s">
        <v>145</v>
      </c>
      <c r="O86" s="277"/>
      <c r="P86" s="277"/>
      <c r="Q86" s="277"/>
      <c r="R86" s="38"/>
      <c r="T86" s="137"/>
      <c r="U86" s="137"/>
    </row>
    <row r="87" spans="2:21" s="1" customFormat="1" ht="10.4" customHeight="1">
      <c r="B87" s="36"/>
      <c r="C87" s="37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8"/>
      <c r="T87" s="137"/>
      <c r="U87" s="137"/>
    </row>
    <row r="88" spans="2:47" s="1" customFormat="1" ht="29.25" customHeight="1">
      <c r="B88" s="36"/>
      <c r="C88" s="138" t="s">
        <v>146</v>
      </c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197">
        <f>N134</f>
        <v>0</v>
      </c>
      <c r="O88" s="273"/>
      <c r="P88" s="273"/>
      <c r="Q88" s="273"/>
      <c r="R88" s="38"/>
      <c r="T88" s="137"/>
      <c r="U88" s="137"/>
      <c r="AU88" s="19" t="s">
        <v>147</v>
      </c>
    </row>
    <row r="89" spans="2:21" s="7" customFormat="1" ht="25" customHeight="1">
      <c r="B89" s="139"/>
      <c r="C89" s="140"/>
      <c r="D89" s="141" t="s">
        <v>310</v>
      </c>
      <c r="E89" s="140"/>
      <c r="F89" s="140"/>
      <c r="G89" s="140"/>
      <c r="H89" s="140"/>
      <c r="I89" s="140"/>
      <c r="J89" s="140"/>
      <c r="K89" s="140"/>
      <c r="L89" s="140"/>
      <c r="M89" s="140"/>
      <c r="N89" s="257">
        <f>N135</f>
        <v>0</v>
      </c>
      <c r="O89" s="275"/>
      <c r="P89" s="275"/>
      <c r="Q89" s="275"/>
      <c r="R89" s="142"/>
      <c r="T89" s="143"/>
      <c r="U89" s="143"/>
    </row>
    <row r="90" spans="2:21" s="8" customFormat="1" ht="19.9" customHeight="1">
      <c r="B90" s="144"/>
      <c r="C90" s="104"/>
      <c r="D90" s="115" t="s">
        <v>311</v>
      </c>
      <c r="E90" s="104"/>
      <c r="F90" s="104"/>
      <c r="G90" s="104"/>
      <c r="H90" s="104"/>
      <c r="I90" s="104"/>
      <c r="J90" s="104"/>
      <c r="K90" s="104"/>
      <c r="L90" s="104"/>
      <c r="M90" s="104"/>
      <c r="N90" s="202">
        <f>N136</f>
        <v>0</v>
      </c>
      <c r="O90" s="205"/>
      <c r="P90" s="205"/>
      <c r="Q90" s="205"/>
      <c r="R90" s="145"/>
      <c r="T90" s="146"/>
      <c r="U90" s="146"/>
    </row>
    <row r="91" spans="2:21" s="7" customFormat="1" ht="25" customHeight="1">
      <c r="B91" s="139"/>
      <c r="C91" s="140"/>
      <c r="D91" s="141" t="s">
        <v>312</v>
      </c>
      <c r="E91" s="140"/>
      <c r="F91" s="140"/>
      <c r="G91" s="140"/>
      <c r="H91" s="140"/>
      <c r="I91" s="140"/>
      <c r="J91" s="140"/>
      <c r="K91" s="140"/>
      <c r="L91" s="140"/>
      <c r="M91" s="140"/>
      <c r="N91" s="257">
        <f>N138</f>
        <v>0</v>
      </c>
      <c r="O91" s="275"/>
      <c r="P91" s="275"/>
      <c r="Q91" s="275"/>
      <c r="R91" s="142"/>
      <c r="T91" s="143"/>
      <c r="U91" s="143"/>
    </row>
    <row r="92" spans="2:21" s="8" customFormat="1" ht="19.9" customHeight="1">
      <c r="B92" s="144"/>
      <c r="C92" s="104"/>
      <c r="D92" s="115" t="s">
        <v>313</v>
      </c>
      <c r="E92" s="104"/>
      <c r="F92" s="104"/>
      <c r="G92" s="104"/>
      <c r="H92" s="104"/>
      <c r="I92" s="104"/>
      <c r="J92" s="104"/>
      <c r="K92" s="104"/>
      <c r="L92" s="104"/>
      <c r="M92" s="104"/>
      <c r="N92" s="202">
        <f>N139</f>
        <v>0</v>
      </c>
      <c r="O92" s="205"/>
      <c r="P92" s="205"/>
      <c r="Q92" s="205"/>
      <c r="R92" s="145"/>
      <c r="T92" s="146"/>
      <c r="U92" s="146"/>
    </row>
    <row r="93" spans="2:21" s="8" customFormat="1" ht="19.9" customHeight="1">
      <c r="B93" s="144"/>
      <c r="C93" s="104"/>
      <c r="D93" s="115" t="s">
        <v>314</v>
      </c>
      <c r="E93" s="104"/>
      <c r="F93" s="104"/>
      <c r="G93" s="104"/>
      <c r="H93" s="104"/>
      <c r="I93" s="104"/>
      <c r="J93" s="104"/>
      <c r="K93" s="104"/>
      <c r="L93" s="104"/>
      <c r="M93" s="104"/>
      <c r="N93" s="202">
        <f>N167</f>
        <v>0</v>
      </c>
      <c r="O93" s="205"/>
      <c r="P93" s="205"/>
      <c r="Q93" s="205"/>
      <c r="R93" s="145"/>
      <c r="T93" s="146"/>
      <c r="U93" s="146"/>
    </row>
    <row r="94" spans="2:21" s="7" customFormat="1" ht="25" customHeight="1">
      <c r="B94" s="139"/>
      <c r="C94" s="140"/>
      <c r="D94" s="141" t="s">
        <v>148</v>
      </c>
      <c r="E94" s="140"/>
      <c r="F94" s="140"/>
      <c r="G94" s="140"/>
      <c r="H94" s="140"/>
      <c r="I94" s="140"/>
      <c r="J94" s="140"/>
      <c r="K94" s="140"/>
      <c r="L94" s="140"/>
      <c r="M94" s="140"/>
      <c r="N94" s="257">
        <f>N170</f>
        <v>0</v>
      </c>
      <c r="O94" s="275"/>
      <c r="P94" s="275"/>
      <c r="Q94" s="275"/>
      <c r="R94" s="142"/>
      <c r="T94" s="143"/>
      <c r="U94" s="143"/>
    </row>
    <row r="95" spans="2:21" s="8" customFormat="1" ht="19.9" customHeight="1">
      <c r="B95" s="144"/>
      <c r="C95" s="104"/>
      <c r="D95" s="115" t="s">
        <v>149</v>
      </c>
      <c r="E95" s="104"/>
      <c r="F95" s="104"/>
      <c r="G95" s="104"/>
      <c r="H95" s="104"/>
      <c r="I95" s="104"/>
      <c r="J95" s="104"/>
      <c r="K95" s="104"/>
      <c r="L95" s="104"/>
      <c r="M95" s="104"/>
      <c r="N95" s="202">
        <f>N171</f>
        <v>0</v>
      </c>
      <c r="O95" s="205"/>
      <c r="P95" s="205"/>
      <c r="Q95" s="205"/>
      <c r="R95" s="145"/>
      <c r="T95" s="146"/>
      <c r="U95" s="146"/>
    </row>
    <row r="96" spans="2:21" s="8" customFormat="1" ht="19.9" customHeight="1">
      <c r="B96" s="144"/>
      <c r="C96" s="104"/>
      <c r="D96" s="115" t="s">
        <v>315</v>
      </c>
      <c r="E96" s="104"/>
      <c r="F96" s="104"/>
      <c r="G96" s="104"/>
      <c r="H96" s="104"/>
      <c r="I96" s="104"/>
      <c r="J96" s="104"/>
      <c r="K96" s="104"/>
      <c r="L96" s="104"/>
      <c r="M96" s="104"/>
      <c r="N96" s="202">
        <f>N207</f>
        <v>0</v>
      </c>
      <c r="O96" s="205"/>
      <c r="P96" s="205"/>
      <c r="Q96" s="205"/>
      <c r="R96" s="145"/>
      <c r="T96" s="146"/>
      <c r="U96" s="146"/>
    </row>
    <row r="97" spans="2:21" s="8" customFormat="1" ht="19.9" customHeight="1">
      <c r="B97" s="144"/>
      <c r="C97" s="104"/>
      <c r="D97" s="115" t="s">
        <v>316</v>
      </c>
      <c r="E97" s="104"/>
      <c r="F97" s="104"/>
      <c r="G97" s="104"/>
      <c r="H97" s="104"/>
      <c r="I97" s="104"/>
      <c r="J97" s="104"/>
      <c r="K97" s="104"/>
      <c r="L97" s="104"/>
      <c r="M97" s="104"/>
      <c r="N97" s="202">
        <f>N212</f>
        <v>0</v>
      </c>
      <c r="O97" s="205"/>
      <c r="P97" s="205"/>
      <c r="Q97" s="205"/>
      <c r="R97" s="145"/>
      <c r="T97" s="146"/>
      <c r="U97" s="146"/>
    </row>
    <row r="98" spans="2:21" s="7" customFormat="1" ht="25" customHeight="1">
      <c r="B98" s="139"/>
      <c r="C98" s="140"/>
      <c r="D98" s="141" t="s">
        <v>317</v>
      </c>
      <c r="E98" s="140"/>
      <c r="F98" s="140"/>
      <c r="G98" s="140"/>
      <c r="H98" s="140"/>
      <c r="I98" s="140"/>
      <c r="J98" s="140"/>
      <c r="K98" s="140"/>
      <c r="L98" s="140"/>
      <c r="M98" s="140"/>
      <c r="N98" s="257">
        <f>N219</f>
        <v>0</v>
      </c>
      <c r="O98" s="275"/>
      <c r="P98" s="275"/>
      <c r="Q98" s="275"/>
      <c r="R98" s="142"/>
      <c r="T98" s="143"/>
      <c r="U98" s="143"/>
    </row>
    <row r="99" spans="2:21" s="7" customFormat="1" ht="25" customHeight="1">
      <c r="B99" s="139"/>
      <c r="C99" s="140"/>
      <c r="D99" s="141" t="s">
        <v>151</v>
      </c>
      <c r="E99" s="140"/>
      <c r="F99" s="140"/>
      <c r="G99" s="140"/>
      <c r="H99" s="140"/>
      <c r="I99" s="140"/>
      <c r="J99" s="140"/>
      <c r="K99" s="140"/>
      <c r="L99" s="140"/>
      <c r="M99" s="140"/>
      <c r="N99" s="257">
        <f>N222</f>
        <v>0</v>
      </c>
      <c r="O99" s="275"/>
      <c r="P99" s="275"/>
      <c r="Q99" s="275"/>
      <c r="R99" s="142"/>
      <c r="T99" s="143"/>
      <c r="U99" s="143"/>
    </row>
    <row r="100" spans="2:21" s="8" customFormat="1" ht="19.9" customHeight="1">
      <c r="B100" s="144"/>
      <c r="C100" s="104"/>
      <c r="D100" s="115" t="s">
        <v>152</v>
      </c>
      <c r="E100" s="104"/>
      <c r="F100" s="104"/>
      <c r="G100" s="104"/>
      <c r="H100" s="104"/>
      <c r="I100" s="104"/>
      <c r="J100" s="104"/>
      <c r="K100" s="104"/>
      <c r="L100" s="104"/>
      <c r="M100" s="104"/>
      <c r="N100" s="202">
        <f>N223</f>
        <v>0</v>
      </c>
      <c r="O100" s="205"/>
      <c r="P100" s="205"/>
      <c r="Q100" s="205"/>
      <c r="R100" s="145"/>
      <c r="T100" s="146"/>
      <c r="U100" s="146"/>
    </row>
    <row r="101" spans="2:21" s="8" customFormat="1" ht="19.9" customHeight="1">
      <c r="B101" s="144"/>
      <c r="C101" s="104"/>
      <c r="D101" s="115" t="s">
        <v>318</v>
      </c>
      <c r="E101" s="104"/>
      <c r="F101" s="104"/>
      <c r="G101" s="104"/>
      <c r="H101" s="104"/>
      <c r="I101" s="104"/>
      <c r="J101" s="104"/>
      <c r="K101" s="104"/>
      <c r="L101" s="104"/>
      <c r="M101" s="104"/>
      <c r="N101" s="202">
        <f>N225</f>
        <v>0</v>
      </c>
      <c r="O101" s="205"/>
      <c r="P101" s="205"/>
      <c r="Q101" s="205"/>
      <c r="R101" s="145"/>
      <c r="T101" s="146"/>
      <c r="U101" s="146"/>
    </row>
    <row r="102" spans="2:21" s="8" customFormat="1" ht="19.9" customHeight="1">
      <c r="B102" s="144"/>
      <c r="C102" s="104"/>
      <c r="D102" s="115" t="s">
        <v>319</v>
      </c>
      <c r="E102" s="104"/>
      <c r="F102" s="104"/>
      <c r="G102" s="104"/>
      <c r="H102" s="104"/>
      <c r="I102" s="104"/>
      <c r="J102" s="104"/>
      <c r="K102" s="104"/>
      <c r="L102" s="104"/>
      <c r="M102" s="104"/>
      <c r="N102" s="202">
        <f>N229</f>
        <v>0</v>
      </c>
      <c r="O102" s="205"/>
      <c r="P102" s="205"/>
      <c r="Q102" s="205"/>
      <c r="R102" s="145"/>
      <c r="T102" s="146"/>
      <c r="U102" s="146"/>
    </row>
    <row r="103" spans="2:21" s="7" customFormat="1" ht="25" customHeight="1">
      <c r="B103" s="139"/>
      <c r="C103" s="140"/>
      <c r="D103" s="141" t="s">
        <v>154</v>
      </c>
      <c r="E103" s="140"/>
      <c r="F103" s="140"/>
      <c r="G103" s="140"/>
      <c r="H103" s="140"/>
      <c r="I103" s="140"/>
      <c r="J103" s="140"/>
      <c r="K103" s="140"/>
      <c r="L103" s="140"/>
      <c r="M103" s="140"/>
      <c r="N103" s="257">
        <f>N242</f>
        <v>0</v>
      </c>
      <c r="O103" s="275"/>
      <c r="P103" s="275"/>
      <c r="Q103" s="275"/>
      <c r="R103" s="142"/>
      <c r="T103" s="143"/>
      <c r="U103" s="143"/>
    </row>
    <row r="104" spans="2:21" s="8" customFormat="1" ht="19.9" customHeight="1">
      <c r="B104" s="144"/>
      <c r="C104" s="104"/>
      <c r="D104" s="115" t="s">
        <v>155</v>
      </c>
      <c r="E104" s="104"/>
      <c r="F104" s="104"/>
      <c r="G104" s="104"/>
      <c r="H104" s="104"/>
      <c r="I104" s="104"/>
      <c r="J104" s="104"/>
      <c r="K104" s="104"/>
      <c r="L104" s="104"/>
      <c r="M104" s="104"/>
      <c r="N104" s="202">
        <f>N243</f>
        <v>0</v>
      </c>
      <c r="O104" s="205"/>
      <c r="P104" s="205"/>
      <c r="Q104" s="205"/>
      <c r="R104" s="145"/>
      <c r="T104" s="146"/>
      <c r="U104" s="146"/>
    </row>
    <row r="105" spans="2:21" s="8" customFormat="1" ht="19.9" customHeight="1">
      <c r="B105" s="144"/>
      <c r="C105" s="104"/>
      <c r="D105" s="115" t="s">
        <v>156</v>
      </c>
      <c r="E105" s="104"/>
      <c r="F105" s="104"/>
      <c r="G105" s="104"/>
      <c r="H105" s="104"/>
      <c r="I105" s="104"/>
      <c r="J105" s="104"/>
      <c r="K105" s="104"/>
      <c r="L105" s="104"/>
      <c r="M105" s="104"/>
      <c r="N105" s="202">
        <f>N245</f>
        <v>0</v>
      </c>
      <c r="O105" s="205"/>
      <c r="P105" s="205"/>
      <c r="Q105" s="205"/>
      <c r="R105" s="145"/>
      <c r="T105" s="146"/>
      <c r="U105" s="146"/>
    </row>
    <row r="106" spans="2:21" s="8" customFormat="1" ht="19.9" customHeight="1">
      <c r="B106" s="144"/>
      <c r="C106" s="104"/>
      <c r="D106" s="115" t="s">
        <v>157</v>
      </c>
      <c r="E106" s="104"/>
      <c r="F106" s="104"/>
      <c r="G106" s="104"/>
      <c r="H106" s="104"/>
      <c r="I106" s="104"/>
      <c r="J106" s="104"/>
      <c r="K106" s="104"/>
      <c r="L106" s="104"/>
      <c r="M106" s="104"/>
      <c r="N106" s="202">
        <f>N248</f>
        <v>0</v>
      </c>
      <c r="O106" s="205"/>
      <c r="P106" s="205"/>
      <c r="Q106" s="205"/>
      <c r="R106" s="145"/>
      <c r="T106" s="146"/>
      <c r="U106" s="146"/>
    </row>
    <row r="107" spans="2:21" s="8" customFormat="1" ht="19.9" customHeight="1">
      <c r="B107" s="144"/>
      <c r="C107" s="104"/>
      <c r="D107" s="115" t="s">
        <v>158</v>
      </c>
      <c r="E107" s="104"/>
      <c r="F107" s="104"/>
      <c r="G107" s="104"/>
      <c r="H107" s="104"/>
      <c r="I107" s="104"/>
      <c r="J107" s="104"/>
      <c r="K107" s="104"/>
      <c r="L107" s="104"/>
      <c r="M107" s="104"/>
      <c r="N107" s="202">
        <f>N251</f>
        <v>0</v>
      </c>
      <c r="O107" s="205"/>
      <c r="P107" s="205"/>
      <c r="Q107" s="205"/>
      <c r="R107" s="145"/>
      <c r="T107" s="146"/>
      <c r="U107" s="146"/>
    </row>
    <row r="108" spans="2:21" s="1" customFormat="1" ht="21.75" customHeight="1">
      <c r="B108" s="36"/>
      <c r="C108" s="37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8"/>
      <c r="T108" s="137"/>
      <c r="U108" s="137"/>
    </row>
    <row r="109" spans="2:21" s="1" customFormat="1" ht="29.25" customHeight="1">
      <c r="B109" s="36"/>
      <c r="C109" s="138" t="s">
        <v>159</v>
      </c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273">
        <f>ROUND(N110+N111+N112+N113+N114+N115,2)</f>
        <v>0</v>
      </c>
      <c r="O109" s="274"/>
      <c r="P109" s="274"/>
      <c r="Q109" s="274"/>
      <c r="R109" s="38"/>
      <c r="T109" s="147"/>
      <c r="U109" s="148" t="s">
        <v>43</v>
      </c>
    </row>
    <row r="110" spans="2:65" s="1" customFormat="1" ht="18" customHeight="1">
      <c r="B110" s="36"/>
      <c r="C110" s="37"/>
      <c r="D110" s="203" t="s">
        <v>160</v>
      </c>
      <c r="E110" s="204"/>
      <c r="F110" s="204"/>
      <c r="G110" s="204"/>
      <c r="H110" s="204"/>
      <c r="I110" s="37"/>
      <c r="J110" s="37"/>
      <c r="K110" s="37"/>
      <c r="L110" s="37"/>
      <c r="M110" s="37"/>
      <c r="N110" s="201">
        <f>ROUND(N88*T110,2)</f>
        <v>0</v>
      </c>
      <c r="O110" s="202"/>
      <c r="P110" s="202"/>
      <c r="Q110" s="202"/>
      <c r="R110" s="38"/>
      <c r="S110" s="149"/>
      <c r="T110" s="150"/>
      <c r="U110" s="151" t="s">
        <v>44</v>
      </c>
      <c r="V110" s="152"/>
      <c r="W110" s="152"/>
      <c r="X110" s="152"/>
      <c r="Y110" s="152"/>
      <c r="Z110" s="152"/>
      <c r="AA110" s="152"/>
      <c r="AB110" s="152"/>
      <c r="AC110" s="152"/>
      <c r="AD110" s="152"/>
      <c r="AE110" s="152"/>
      <c r="AF110" s="152"/>
      <c r="AG110" s="152"/>
      <c r="AH110" s="152"/>
      <c r="AI110" s="152"/>
      <c r="AJ110" s="152"/>
      <c r="AK110" s="152"/>
      <c r="AL110" s="152"/>
      <c r="AM110" s="152"/>
      <c r="AN110" s="152"/>
      <c r="AO110" s="152"/>
      <c r="AP110" s="152"/>
      <c r="AQ110" s="152"/>
      <c r="AR110" s="152"/>
      <c r="AS110" s="152"/>
      <c r="AT110" s="152"/>
      <c r="AU110" s="152"/>
      <c r="AV110" s="152"/>
      <c r="AW110" s="152"/>
      <c r="AX110" s="152"/>
      <c r="AY110" s="153" t="s">
        <v>161</v>
      </c>
      <c r="AZ110" s="152"/>
      <c r="BA110" s="152"/>
      <c r="BB110" s="152"/>
      <c r="BC110" s="152"/>
      <c r="BD110" s="152"/>
      <c r="BE110" s="154">
        <f aca="true" t="shared" si="0" ref="BE110:BE115">IF(U110="základní",N110,0)</f>
        <v>0</v>
      </c>
      <c r="BF110" s="154">
        <f aca="true" t="shared" si="1" ref="BF110:BF115">IF(U110="snížená",N110,0)</f>
        <v>0</v>
      </c>
      <c r="BG110" s="154">
        <f aca="true" t="shared" si="2" ref="BG110:BG115">IF(U110="zákl. přenesená",N110,0)</f>
        <v>0</v>
      </c>
      <c r="BH110" s="154">
        <f aca="true" t="shared" si="3" ref="BH110:BH115">IF(U110="sníž. přenesená",N110,0)</f>
        <v>0</v>
      </c>
      <c r="BI110" s="154">
        <f aca="true" t="shared" si="4" ref="BI110:BI115">IF(U110="nulová",N110,0)</f>
        <v>0</v>
      </c>
      <c r="BJ110" s="153" t="s">
        <v>87</v>
      </c>
      <c r="BK110" s="152"/>
      <c r="BL110" s="152"/>
      <c r="BM110" s="152"/>
    </row>
    <row r="111" spans="2:65" s="1" customFormat="1" ht="18" customHeight="1">
      <c r="B111" s="36"/>
      <c r="C111" s="37"/>
      <c r="D111" s="203" t="s">
        <v>162</v>
      </c>
      <c r="E111" s="204"/>
      <c r="F111" s="204"/>
      <c r="G111" s="204"/>
      <c r="H111" s="204"/>
      <c r="I111" s="37"/>
      <c r="J111" s="37"/>
      <c r="K111" s="37"/>
      <c r="L111" s="37"/>
      <c r="M111" s="37"/>
      <c r="N111" s="201">
        <f>ROUND(N88*T111,2)</f>
        <v>0</v>
      </c>
      <c r="O111" s="202"/>
      <c r="P111" s="202"/>
      <c r="Q111" s="202"/>
      <c r="R111" s="38"/>
      <c r="S111" s="149"/>
      <c r="T111" s="150"/>
      <c r="U111" s="151" t="s">
        <v>44</v>
      </c>
      <c r="V111" s="152"/>
      <c r="W111" s="152"/>
      <c r="X111" s="152"/>
      <c r="Y111" s="152"/>
      <c r="Z111" s="152"/>
      <c r="AA111" s="152"/>
      <c r="AB111" s="152"/>
      <c r="AC111" s="152"/>
      <c r="AD111" s="152"/>
      <c r="AE111" s="152"/>
      <c r="AF111" s="152"/>
      <c r="AG111" s="152"/>
      <c r="AH111" s="152"/>
      <c r="AI111" s="152"/>
      <c r="AJ111" s="152"/>
      <c r="AK111" s="152"/>
      <c r="AL111" s="152"/>
      <c r="AM111" s="152"/>
      <c r="AN111" s="152"/>
      <c r="AO111" s="152"/>
      <c r="AP111" s="152"/>
      <c r="AQ111" s="152"/>
      <c r="AR111" s="152"/>
      <c r="AS111" s="152"/>
      <c r="AT111" s="152"/>
      <c r="AU111" s="152"/>
      <c r="AV111" s="152"/>
      <c r="AW111" s="152"/>
      <c r="AX111" s="152"/>
      <c r="AY111" s="153" t="s">
        <v>161</v>
      </c>
      <c r="AZ111" s="152"/>
      <c r="BA111" s="152"/>
      <c r="BB111" s="152"/>
      <c r="BC111" s="152"/>
      <c r="BD111" s="152"/>
      <c r="BE111" s="154">
        <f t="shared" si="0"/>
        <v>0</v>
      </c>
      <c r="BF111" s="154">
        <f t="shared" si="1"/>
        <v>0</v>
      </c>
      <c r="BG111" s="154">
        <f t="shared" si="2"/>
        <v>0</v>
      </c>
      <c r="BH111" s="154">
        <f t="shared" si="3"/>
        <v>0</v>
      </c>
      <c r="BI111" s="154">
        <f t="shared" si="4"/>
        <v>0</v>
      </c>
      <c r="BJ111" s="153" t="s">
        <v>87</v>
      </c>
      <c r="BK111" s="152"/>
      <c r="BL111" s="152"/>
      <c r="BM111" s="152"/>
    </row>
    <row r="112" spans="2:65" s="1" customFormat="1" ht="18" customHeight="1">
      <c r="B112" s="36"/>
      <c r="C112" s="37"/>
      <c r="D112" s="203" t="s">
        <v>163</v>
      </c>
      <c r="E112" s="204"/>
      <c r="F112" s="204"/>
      <c r="G112" s="204"/>
      <c r="H112" s="204"/>
      <c r="I112" s="37"/>
      <c r="J112" s="37"/>
      <c r="K112" s="37"/>
      <c r="L112" s="37"/>
      <c r="M112" s="37"/>
      <c r="N112" s="201">
        <f>ROUND(N88*T112,2)</f>
        <v>0</v>
      </c>
      <c r="O112" s="202"/>
      <c r="P112" s="202"/>
      <c r="Q112" s="202"/>
      <c r="R112" s="38"/>
      <c r="S112" s="149"/>
      <c r="T112" s="150"/>
      <c r="U112" s="151" t="s">
        <v>44</v>
      </c>
      <c r="V112" s="152"/>
      <c r="W112" s="152"/>
      <c r="X112" s="152"/>
      <c r="Y112" s="152"/>
      <c r="Z112" s="152"/>
      <c r="AA112" s="152"/>
      <c r="AB112" s="152"/>
      <c r="AC112" s="152"/>
      <c r="AD112" s="152"/>
      <c r="AE112" s="152"/>
      <c r="AF112" s="152"/>
      <c r="AG112" s="152"/>
      <c r="AH112" s="152"/>
      <c r="AI112" s="152"/>
      <c r="AJ112" s="152"/>
      <c r="AK112" s="152"/>
      <c r="AL112" s="152"/>
      <c r="AM112" s="152"/>
      <c r="AN112" s="152"/>
      <c r="AO112" s="152"/>
      <c r="AP112" s="152"/>
      <c r="AQ112" s="152"/>
      <c r="AR112" s="152"/>
      <c r="AS112" s="152"/>
      <c r="AT112" s="152"/>
      <c r="AU112" s="152"/>
      <c r="AV112" s="152"/>
      <c r="AW112" s="152"/>
      <c r="AX112" s="152"/>
      <c r="AY112" s="153" t="s">
        <v>161</v>
      </c>
      <c r="AZ112" s="152"/>
      <c r="BA112" s="152"/>
      <c r="BB112" s="152"/>
      <c r="BC112" s="152"/>
      <c r="BD112" s="152"/>
      <c r="BE112" s="154">
        <f t="shared" si="0"/>
        <v>0</v>
      </c>
      <c r="BF112" s="154">
        <f t="shared" si="1"/>
        <v>0</v>
      </c>
      <c r="BG112" s="154">
        <f t="shared" si="2"/>
        <v>0</v>
      </c>
      <c r="BH112" s="154">
        <f t="shared" si="3"/>
        <v>0</v>
      </c>
      <c r="BI112" s="154">
        <f t="shared" si="4"/>
        <v>0</v>
      </c>
      <c r="BJ112" s="153" t="s">
        <v>87</v>
      </c>
      <c r="BK112" s="152"/>
      <c r="BL112" s="152"/>
      <c r="BM112" s="152"/>
    </row>
    <row r="113" spans="2:65" s="1" customFormat="1" ht="18" customHeight="1">
      <c r="B113" s="36"/>
      <c r="C113" s="37"/>
      <c r="D113" s="203" t="s">
        <v>164</v>
      </c>
      <c r="E113" s="204"/>
      <c r="F113" s="204"/>
      <c r="G113" s="204"/>
      <c r="H113" s="204"/>
      <c r="I113" s="37"/>
      <c r="J113" s="37"/>
      <c r="K113" s="37"/>
      <c r="L113" s="37"/>
      <c r="M113" s="37"/>
      <c r="N113" s="201">
        <f>ROUND(N88*T113,2)</f>
        <v>0</v>
      </c>
      <c r="O113" s="202"/>
      <c r="P113" s="202"/>
      <c r="Q113" s="202"/>
      <c r="R113" s="38"/>
      <c r="S113" s="149"/>
      <c r="T113" s="150"/>
      <c r="U113" s="151" t="s">
        <v>44</v>
      </c>
      <c r="V113" s="152"/>
      <c r="W113" s="152"/>
      <c r="X113" s="152"/>
      <c r="Y113" s="152"/>
      <c r="Z113" s="152"/>
      <c r="AA113" s="152"/>
      <c r="AB113" s="152"/>
      <c r="AC113" s="152"/>
      <c r="AD113" s="152"/>
      <c r="AE113" s="152"/>
      <c r="AF113" s="152"/>
      <c r="AG113" s="152"/>
      <c r="AH113" s="152"/>
      <c r="AI113" s="152"/>
      <c r="AJ113" s="152"/>
      <c r="AK113" s="152"/>
      <c r="AL113" s="152"/>
      <c r="AM113" s="152"/>
      <c r="AN113" s="152"/>
      <c r="AO113" s="152"/>
      <c r="AP113" s="152"/>
      <c r="AQ113" s="152"/>
      <c r="AR113" s="152"/>
      <c r="AS113" s="152"/>
      <c r="AT113" s="152"/>
      <c r="AU113" s="152"/>
      <c r="AV113" s="152"/>
      <c r="AW113" s="152"/>
      <c r="AX113" s="152"/>
      <c r="AY113" s="153" t="s">
        <v>161</v>
      </c>
      <c r="AZ113" s="152"/>
      <c r="BA113" s="152"/>
      <c r="BB113" s="152"/>
      <c r="BC113" s="152"/>
      <c r="BD113" s="152"/>
      <c r="BE113" s="154">
        <f t="shared" si="0"/>
        <v>0</v>
      </c>
      <c r="BF113" s="154">
        <f t="shared" si="1"/>
        <v>0</v>
      </c>
      <c r="BG113" s="154">
        <f t="shared" si="2"/>
        <v>0</v>
      </c>
      <c r="BH113" s="154">
        <f t="shared" si="3"/>
        <v>0</v>
      </c>
      <c r="BI113" s="154">
        <f t="shared" si="4"/>
        <v>0</v>
      </c>
      <c r="BJ113" s="153" t="s">
        <v>87</v>
      </c>
      <c r="BK113" s="152"/>
      <c r="BL113" s="152"/>
      <c r="BM113" s="152"/>
    </row>
    <row r="114" spans="2:65" s="1" customFormat="1" ht="18" customHeight="1">
      <c r="B114" s="36"/>
      <c r="C114" s="37"/>
      <c r="D114" s="203" t="s">
        <v>165</v>
      </c>
      <c r="E114" s="204"/>
      <c r="F114" s="204"/>
      <c r="G114" s="204"/>
      <c r="H114" s="204"/>
      <c r="I114" s="37"/>
      <c r="J114" s="37"/>
      <c r="K114" s="37"/>
      <c r="L114" s="37"/>
      <c r="M114" s="37"/>
      <c r="N114" s="201">
        <f>ROUND(N88*T114,2)</f>
        <v>0</v>
      </c>
      <c r="O114" s="202"/>
      <c r="P114" s="202"/>
      <c r="Q114" s="202"/>
      <c r="R114" s="38"/>
      <c r="S114" s="149"/>
      <c r="T114" s="150"/>
      <c r="U114" s="151" t="s">
        <v>44</v>
      </c>
      <c r="V114" s="152"/>
      <c r="W114" s="152"/>
      <c r="X114" s="152"/>
      <c r="Y114" s="152"/>
      <c r="Z114" s="152"/>
      <c r="AA114" s="152"/>
      <c r="AB114" s="152"/>
      <c r="AC114" s="152"/>
      <c r="AD114" s="152"/>
      <c r="AE114" s="152"/>
      <c r="AF114" s="152"/>
      <c r="AG114" s="152"/>
      <c r="AH114" s="152"/>
      <c r="AI114" s="152"/>
      <c r="AJ114" s="152"/>
      <c r="AK114" s="152"/>
      <c r="AL114" s="152"/>
      <c r="AM114" s="152"/>
      <c r="AN114" s="152"/>
      <c r="AO114" s="152"/>
      <c r="AP114" s="152"/>
      <c r="AQ114" s="152"/>
      <c r="AR114" s="152"/>
      <c r="AS114" s="152"/>
      <c r="AT114" s="152"/>
      <c r="AU114" s="152"/>
      <c r="AV114" s="152"/>
      <c r="AW114" s="152"/>
      <c r="AX114" s="152"/>
      <c r="AY114" s="153" t="s">
        <v>161</v>
      </c>
      <c r="AZ114" s="152"/>
      <c r="BA114" s="152"/>
      <c r="BB114" s="152"/>
      <c r="BC114" s="152"/>
      <c r="BD114" s="152"/>
      <c r="BE114" s="154">
        <f t="shared" si="0"/>
        <v>0</v>
      </c>
      <c r="BF114" s="154">
        <f t="shared" si="1"/>
        <v>0</v>
      </c>
      <c r="BG114" s="154">
        <f t="shared" si="2"/>
        <v>0</v>
      </c>
      <c r="BH114" s="154">
        <f t="shared" si="3"/>
        <v>0</v>
      </c>
      <c r="BI114" s="154">
        <f t="shared" si="4"/>
        <v>0</v>
      </c>
      <c r="BJ114" s="153" t="s">
        <v>87</v>
      </c>
      <c r="BK114" s="152"/>
      <c r="BL114" s="152"/>
      <c r="BM114" s="152"/>
    </row>
    <row r="115" spans="2:65" s="1" customFormat="1" ht="18" customHeight="1">
      <c r="B115" s="36"/>
      <c r="C115" s="37"/>
      <c r="D115" s="115" t="s">
        <v>166</v>
      </c>
      <c r="E115" s="37"/>
      <c r="F115" s="37"/>
      <c r="G115" s="37"/>
      <c r="H115" s="37"/>
      <c r="I115" s="37"/>
      <c r="J115" s="37"/>
      <c r="K115" s="37"/>
      <c r="L115" s="37"/>
      <c r="M115" s="37"/>
      <c r="N115" s="201">
        <f>ROUND(N88*T115,2)</f>
        <v>0</v>
      </c>
      <c r="O115" s="202"/>
      <c r="P115" s="202"/>
      <c r="Q115" s="202"/>
      <c r="R115" s="38"/>
      <c r="S115" s="149"/>
      <c r="T115" s="155"/>
      <c r="U115" s="156" t="s">
        <v>44</v>
      </c>
      <c r="V115" s="152"/>
      <c r="W115" s="152"/>
      <c r="X115" s="152"/>
      <c r="Y115" s="152"/>
      <c r="Z115" s="152"/>
      <c r="AA115" s="152"/>
      <c r="AB115" s="152"/>
      <c r="AC115" s="152"/>
      <c r="AD115" s="152"/>
      <c r="AE115" s="152"/>
      <c r="AF115" s="152"/>
      <c r="AG115" s="152"/>
      <c r="AH115" s="152"/>
      <c r="AI115" s="152"/>
      <c r="AJ115" s="152"/>
      <c r="AK115" s="152"/>
      <c r="AL115" s="152"/>
      <c r="AM115" s="152"/>
      <c r="AN115" s="152"/>
      <c r="AO115" s="152"/>
      <c r="AP115" s="152"/>
      <c r="AQ115" s="152"/>
      <c r="AR115" s="152"/>
      <c r="AS115" s="152"/>
      <c r="AT115" s="152"/>
      <c r="AU115" s="152"/>
      <c r="AV115" s="152"/>
      <c r="AW115" s="152"/>
      <c r="AX115" s="152"/>
      <c r="AY115" s="153" t="s">
        <v>167</v>
      </c>
      <c r="AZ115" s="152"/>
      <c r="BA115" s="152"/>
      <c r="BB115" s="152"/>
      <c r="BC115" s="152"/>
      <c r="BD115" s="152"/>
      <c r="BE115" s="154">
        <f t="shared" si="0"/>
        <v>0</v>
      </c>
      <c r="BF115" s="154">
        <f t="shared" si="1"/>
        <v>0</v>
      </c>
      <c r="BG115" s="154">
        <f t="shared" si="2"/>
        <v>0</v>
      </c>
      <c r="BH115" s="154">
        <f t="shared" si="3"/>
        <v>0</v>
      </c>
      <c r="BI115" s="154">
        <f t="shared" si="4"/>
        <v>0</v>
      </c>
      <c r="BJ115" s="153" t="s">
        <v>87</v>
      </c>
      <c r="BK115" s="152"/>
      <c r="BL115" s="152"/>
      <c r="BM115" s="152"/>
    </row>
    <row r="116" spans="2:21" s="1" customFormat="1" ht="13.5">
      <c r="B116" s="36"/>
      <c r="C116" s="37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8"/>
      <c r="T116" s="137"/>
      <c r="U116" s="137"/>
    </row>
    <row r="117" spans="2:21" s="1" customFormat="1" ht="29.25" customHeight="1">
      <c r="B117" s="36"/>
      <c r="C117" s="125" t="s">
        <v>133</v>
      </c>
      <c r="D117" s="126"/>
      <c r="E117" s="126"/>
      <c r="F117" s="126"/>
      <c r="G117" s="126"/>
      <c r="H117" s="126"/>
      <c r="I117" s="126"/>
      <c r="J117" s="126"/>
      <c r="K117" s="126"/>
      <c r="L117" s="198">
        <f>ROUND(SUM(N88+N109),2)</f>
        <v>0</v>
      </c>
      <c r="M117" s="198"/>
      <c r="N117" s="198"/>
      <c r="O117" s="198"/>
      <c r="P117" s="198"/>
      <c r="Q117" s="198"/>
      <c r="R117" s="38"/>
      <c r="T117" s="137"/>
      <c r="U117" s="137"/>
    </row>
    <row r="118" spans="2:21" s="1" customFormat="1" ht="7" customHeight="1">
      <c r="B118" s="60"/>
      <c r="C118" s="61"/>
      <c r="D118" s="61"/>
      <c r="E118" s="61"/>
      <c r="F118" s="61"/>
      <c r="G118" s="61"/>
      <c r="H118" s="61"/>
      <c r="I118" s="61"/>
      <c r="J118" s="61"/>
      <c r="K118" s="61"/>
      <c r="L118" s="61"/>
      <c r="M118" s="61"/>
      <c r="N118" s="61"/>
      <c r="O118" s="61"/>
      <c r="P118" s="61"/>
      <c r="Q118" s="61"/>
      <c r="R118" s="62"/>
      <c r="T118" s="137"/>
      <c r="U118" s="137"/>
    </row>
    <row r="122" spans="2:18" s="1" customFormat="1" ht="7" customHeight="1">
      <c r="B122" s="63"/>
      <c r="C122" s="64"/>
      <c r="D122" s="64"/>
      <c r="E122" s="64"/>
      <c r="F122" s="64"/>
      <c r="G122" s="64"/>
      <c r="H122" s="64"/>
      <c r="I122" s="64"/>
      <c r="J122" s="64"/>
      <c r="K122" s="64"/>
      <c r="L122" s="64"/>
      <c r="M122" s="64"/>
      <c r="N122" s="64"/>
      <c r="O122" s="64"/>
      <c r="P122" s="64"/>
      <c r="Q122" s="64"/>
      <c r="R122" s="65"/>
    </row>
    <row r="123" spans="2:18" s="1" customFormat="1" ht="37" customHeight="1">
      <c r="B123" s="36"/>
      <c r="C123" s="223" t="s">
        <v>168</v>
      </c>
      <c r="D123" s="270"/>
      <c r="E123" s="270"/>
      <c r="F123" s="270"/>
      <c r="G123" s="270"/>
      <c r="H123" s="270"/>
      <c r="I123" s="270"/>
      <c r="J123" s="270"/>
      <c r="K123" s="270"/>
      <c r="L123" s="270"/>
      <c r="M123" s="270"/>
      <c r="N123" s="270"/>
      <c r="O123" s="270"/>
      <c r="P123" s="270"/>
      <c r="Q123" s="270"/>
      <c r="R123" s="38"/>
    </row>
    <row r="124" spans="2:18" s="1" customFormat="1" ht="7" customHeight="1">
      <c r="B124" s="36"/>
      <c r="C124" s="37"/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38"/>
    </row>
    <row r="125" spans="2:18" s="1" customFormat="1" ht="30" customHeight="1">
      <c r="B125" s="36"/>
      <c r="C125" s="31" t="s">
        <v>19</v>
      </c>
      <c r="D125" s="37"/>
      <c r="E125" s="37"/>
      <c r="F125" s="271" t="str">
        <f>F6</f>
        <v>Výměna technologie měnírny Letná - DPS</v>
      </c>
      <c r="G125" s="272"/>
      <c r="H125" s="272"/>
      <c r="I125" s="272"/>
      <c r="J125" s="272"/>
      <c r="K125" s="272"/>
      <c r="L125" s="272"/>
      <c r="M125" s="272"/>
      <c r="N125" s="272"/>
      <c r="O125" s="272"/>
      <c r="P125" s="272"/>
      <c r="Q125" s="37"/>
      <c r="R125" s="38"/>
    </row>
    <row r="126" spans="2:18" s="1" customFormat="1" ht="37" customHeight="1">
      <c r="B126" s="36"/>
      <c r="C126" s="70" t="s">
        <v>140</v>
      </c>
      <c r="D126" s="37"/>
      <c r="E126" s="37"/>
      <c r="F126" s="225" t="str">
        <f>F7</f>
        <v>PS2 - Trakční technologie</v>
      </c>
      <c r="G126" s="270"/>
      <c r="H126" s="270"/>
      <c r="I126" s="270"/>
      <c r="J126" s="270"/>
      <c r="K126" s="270"/>
      <c r="L126" s="270"/>
      <c r="M126" s="270"/>
      <c r="N126" s="270"/>
      <c r="O126" s="270"/>
      <c r="P126" s="270"/>
      <c r="Q126" s="37"/>
      <c r="R126" s="38"/>
    </row>
    <row r="127" spans="2:18" s="1" customFormat="1" ht="7" customHeight="1">
      <c r="B127" s="36"/>
      <c r="C127" s="37"/>
      <c r="D127" s="37"/>
      <c r="E127" s="37"/>
      <c r="F127" s="37"/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37"/>
      <c r="R127" s="38"/>
    </row>
    <row r="128" spans="2:18" s="1" customFormat="1" ht="18" customHeight="1">
      <c r="B128" s="36"/>
      <c r="C128" s="31" t="s">
        <v>24</v>
      </c>
      <c r="D128" s="37"/>
      <c r="E128" s="37"/>
      <c r="F128" s="29" t="str">
        <f>F9</f>
        <v>Plzeň</v>
      </c>
      <c r="G128" s="37"/>
      <c r="H128" s="37"/>
      <c r="I128" s="37"/>
      <c r="J128" s="37"/>
      <c r="K128" s="31" t="s">
        <v>26</v>
      </c>
      <c r="L128" s="37"/>
      <c r="M128" s="266" t="str">
        <f>IF(O9="","",O9)</f>
        <v>18. 7. 2017</v>
      </c>
      <c r="N128" s="266"/>
      <c r="O128" s="266"/>
      <c r="P128" s="266"/>
      <c r="Q128" s="37"/>
      <c r="R128" s="38"/>
    </row>
    <row r="129" spans="2:18" s="1" customFormat="1" ht="7" customHeight="1">
      <c r="B129" s="36"/>
      <c r="C129" s="37"/>
      <c r="D129" s="37"/>
      <c r="E129" s="37"/>
      <c r="F129" s="37"/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7"/>
      <c r="R129" s="38"/>
    </row>
    <row r="130" spans="2:18" s="1" customFormat="1" ht="13.5">
      <c r="B130" s="36"/>
      <c r="C130" s="31" t="s">
        <v>28</v>
      </c>
      <c r="D130" s="37"/>
      <c r="E130" s="37"/>
      <c r="F130" s="29" t="str">
        <f>E12</f>
        <v>Plzeňské městské dopravní podniky, a.s.</v>
      </c>
      <c r="G130" s="37"/>
      <c r="H130" s="37"/>
      <c r="I130" s="37"/>
      <c r="J130" s="37"/>
      <c r="K130" s="31" t="s">
        <v>34</v>
      </c>
      <c r="L130" s="37"/>
      <c r="M130" s="238" t="str">
        <f>E18</f>
        <v xml:space="preserve"> </v>
      </c>
      <c r="N130" s="238"/>
      <c r="O130" s="238"/>
      <c r="P130" s="238"/>
      <c r="Q130" s="238"/>
      <c r="R130" s="38"/>
    </row>
    <row r="131" spans="2:18" s="1" customFormat="1" ht="14.5" customHeight="1">
      <c r="B131" s="36"/>
      <c r="C131" s="31" t="s">
        <v>32</v>
      </c>
      <c r="D131" s="37"/>
      <c r="E131" s="37"/>
      <c r="F131" s="29" t="str">
        <f>IF(E15="","",E15)</f>
        <v>Vyplň údaj</v>
      </c>
      <c r="G131" s="37"/>
      <c r="H131" s="37"/>
      <c r="I131" s="37"/>
      <c r="J131" s="37"/>
      <c r="K131" s="31" t="s">
        <v>37</v>
      </c>
      <c r="L131" s="37"/>
      <c r="M131" s="238" t="str">
        <f>E21</f>
        <v>RPE, s.r.o.</v>
      </c>
      <c r="N131" s="238"/>
      <c r="O131" s="238"/>
      <c r="P131" s="238"/>
      <c r="Q131" s="238"/>
      <c r="R131" s="38"/>
    </row>
    <row r="132" spans="2:18" s="1" customFormat="1" ht="10.4" customHeight="1">
      <c r="B132" s="36"/>
      <c r="C132" s="37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8"/>
    </row>
    <row r="133" spans="2:27" s="9" customFormat="1" ht="29.25" customHeight="1">
      <c r="B133" s="157"/>
      <c r="C133" s="158" t="s">
        <v>169</v>
      </c>
      <c r="D133" s="159" t="s">
        <v>170</v>
      </c>
      <c r="E133" s="159" t="s">
        <v>61</v>
      </c>
      <c r="F133" s="267" t="s">
        <v>171</v>
      </c>
      <c r="G133" s="267"/>
      <c r="H133" s="267"/>
      <c r="I133" s="267"/>
      <c r="J133" s="159" t="s">
        <v>172</v>
      </c>
      <c r="K133" s="159" t="s">
        <v>173</v>
      </c>
      <c r="L133" s="268" t="s">
        <v>174</v>
      </c>
      <c r="M133" s="268"/>
      <c r="N133" s="267" t="s">
        <v>145</v>
      </c>
      <c r="O133" s="267"/>
      <c r="P133" s="267"/>
      <c r="Q133" s="269"/>
      <c r="R133" s="160"/>
      <c r="T133" s="81" t="s">
        <v>175</v>
      </c>
      <c r="U133" s="82" t="s">
        <v>43</v>
      </c>
      <c r="V133" s="82" t="s">
        <v>176</v>
      </c>
      <c r="W133" s="82" t="s">
        <v>177</v>
      </c>
      <c r="X133" s="82" t="s">
        <v>178</v>
      </c>
      <c r="Y133" s="82" t="s">
        <v>179</v>
      </c>
      <c r="Z133" s="82" t="s">
        <v>180</v>
      </c>
      <c r="AA133" s="83" t="s">
        <v>181</v>
      </c>
    </row>
    <row r="134" spans="2:63" s="1" customFormat="1" ht="29.25" customHeight="1">
      <c r="B134" s="36"/>
      <c r="C134" s="85" t="s">
        <v>142</v>
      </c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254">
        <f>BK134</f>
        <v>0</v>
      </c>
      <c r="O134" s="255"/>
      <c r="P134" s="255"/>
      <c r="Q134" s="255"/>
      <c r="R134" s="38"/>
      <c r="T134" s="84"/>
      <c r="U134" s="52"/>
      <c r="V134" s="52"/>
      <c r="W134" s="161">
        <f>W135+W138+W170+W219+W222+W242+W256</f>
        <v>0</v>
      </c>
      <c r="X134" s="52"/>
      <c r="Y134" s="161">
        <f>Y135+Y138+Y170+Y219+Y222+Y242+Y256</f>
        <v>10.95165</v>
      </c>
      <c r="Z134" s="52"/>
      <c r="AA134" s="162">
        <f>AA135+AA138+AA170+AA219+AA222+AA242+AA256</f>
        <v>0.002</v>
      </c>
      <c r="AT134" s="19" t="s">
        <v>78</v>
      </c>
      <c r="AU134" s="19" t="s">
        <v>147</v>
      </c>
      <c r="BK134" s="163">
        <f>BK135+BK138+BK170+BK219+BK222+BK242+BK256</f>
        <v>0</v>
      </c>
    </row>
    <row r="135" spans="2:63" s="10" customFormat="1" ht="37.4" customHeight="1">
      <c r="B135" s="164"/>
      <c r="C135" s="165"/>
      <c r="D135" s="166" t="s">
        <v>310</v>
      </c>
      <c r="E135" s="166"/>
      <c r="F135" s="166"/>
      <c r="G135" s="166"/>
      <c r="H135" s="166"/>
      <c r="I135" s="166"/>
      <c r="J135" s="166"/>
      <c r="K135" s="166"/>
      <c r="L135" s="166"/>
      <c r="M135" s="166"/>
      <c r="N135" s="256">
        <f>BK135</f>
        <v>0</v>
      </c>
      <c r="O135" s="257"/>
      <c r="P135" s="257"/>
      <c r="Q135" s="257"/>
      <c r="R135" s="167"/>
      <c r="T135" s="168"/>
      <c r="U135" s="165"/>
      <c r="V135" s="165"/>
      <c r="W135" s="169">
        <f>W136</f>
        <v>0</v>
      </c>
      <c r="X135" s="165"/>
      <c r="Y135" s="169">
        <f>Y136</f>
        <v>0</v>
      </c>
      <c r="Z135" s="165"/>
      <c r="AA135" s="170">
        <f>AA136</f>
        <v>0.002</v>
      </c>
      <c r="AR135" s="171" t="s">
        <v>87</v>
      </c>
      <c r="AT135" s="172" t="s">
        <v>78</v>
      </c>
      <c r="AU135" s="172" t="s">
        <v>79</v>
      </c>
      <c r="AY135" s="171" t="s">
        <v>183</v>
      </c>
      <c r="BK135" s="173">
        <f>BK136</f>
        <v>0</v>
      </c>
    </row>
    <row r="136" spans="2:63" s="10" customFormat="1" ht="19.9" customHeight="1">
      <c r="B136" s="164"/>
      <c r="C136" s="165"/>
      <c r="D136" s="174" t="s">
        <v>311</v>
      </c>
      <c r="E136" s="174"/>
      <c r="F136" s="174"/>
      <c r="G136" s="174"/>
      <c r="H136" s="174"/>
      <c r="I136" s="174"/>
      <c r="J136" s="174"/>
      <c r="K136" s="174"/>
      <c r="L136" s="174"/>
      <c r="M136" s="174"/>
      <c r="N136" s="258">
        <f>BK136</f>
        <v>0</v>
      </c>
      <c r="O136" s="259"/>
      <c r="P136" s="259"/>
      <c r="Q136" s="259"/>
      <c r="R136" s="167"/>
      <c r="T136" s="168"/>
      <c r="U136" s="165"/>
      <c r="V136" s="165"/>
      <c r="W136" s="169">
        <f>W137</f>
        <v>0</v>
      </c>
      <c r="X136" s="165"/>
      <c r="Y136" s="169">
        <f>Y137</f>
        <v>0</v>
      </c>
      <c r="Z136" s="165"/>
      <c r="AA136" s="170">
        <f>AA137</f>
        <v>0.002</v>
      </c>
      <c r="AR136" s="171" t="s">
        <v>87</v>
      </c>
      <c r="AT136" s="172" t="s">
        <v>78</v>
      </c>
      <c r="AU136" s="172" t="s">
        <v>87</v>
      </c>
      <c r="AY136" s="171" t="s">
        <v>183</v>
      </c>
      <c r="BK136" s="173">
        <f>BK137</f>
        <v>0</v>
      </c>
    </row>
    <row r="137" spans="2:65" s="1" customFormat="1" ht="44.25" customHeight="1">
      <c r="B137" s="36"/>
      <c r="C137" s="175" t="s">
        <v>87</v>
      </c>
      <c r="D137" s="175" t="s">
        <v>184</v>
      </c>
      <c r="E137" s="176" t="s">
        <v>320</v>
      </c>
      <c r="F137" s="250" t="s">
        <v>321</v>
      </c>
      <c r="G137" s="250"/>
      <c r="H137" s="250"/>
      <c r="I137" s="250"/>
      <c r="J137" s="177" t="s">
        <v>187</v>
      </c>
      <c r="K137" s="178">
        <v>2</v>
      </c>
      <c r="L137" s="251">
        <v>0</v>
      </c>
      <c r="M137" s="252"/>
      <c r="N137" s="253">
        <f>ROUND(L137*K137,2)</f>
        <v>0</v>
      </c>
      <c r="O137" s="253"/>
      <c r="P137" s="253"/>
      <c r="Q137" s="253"/>
      <c r="R137" s="38"/>
      <c r="T137" s="179" t="s">
        <v>22</v>
      </c>
      <c r="U137" s="45" t="s">
        <v>44</v>
      </c>
      <c r="V137" s="37"/>
      <c r="W137" s="180">
        <f>V137*K137</f>
        <v>0</v>
      </c>
      <c r="X137" s="180">
        <v>0</v>
      </c>
      <c r="Y137" s="180">
        <f>X137*K137</f>
        <v>0</v>
      </c>
      <c r="Z137" s="180">
        <v>0.001</v>
      </c>
      <c r="AA137" s="181">
        <f>Z137*K137</f>
        <v>0.002</v>
      </c>
      <c r="AR137" s="19" t="s">
        <v>198</v>
      </c>
      <c r="AT137" s="19" t="s">
        <v>184</v>
      </c>
      <c r="AU137" s="19" t="s">
        <v>105</v>
      </c>
      <c r="AY137" s="19" t="s">
        <v>183</v>
      </c>
      <c r="BE137" s="119">
        <f>IF(U137="základní",N137,0)</f>
        <v>0</v>
      </c>
      <c r="BF137" s="119">
        <f>IF(U137="snížená",N137,0)</f>
        <v>0</v>
      </c>
      <c r="BG137" s="119">
        <f>IF(U137="zákl. přenesená",N137,0)</f>
        <v>0</v>
      </c>
      <c r="BH137" s="119">
        <f>IF(U137="sníž. přenesená",N137,0)</f>
        <v>0</v>
      </c>
      <c r="BI137" s="119">
        <f>IF(U137="nulová",N137,0)</f>
        <v>0</v>
      </c>
      <c r="BJ137" s="19" t="s">
        <v>87</v>
      </c>
      <c r="BK137" s="119">
        <f>ROUND(L137*K137,2)</f>
        <v>0</v>
      </c>
      <c r="BL137" s="19" t="s">
        <v>198</v>
      </c>
      <c r="BM137" s="19" t="s">
        <v>322</v>
      </c>
    </row>
    <row r="138" spans="2:63" s="10" customFormat="1" ht="37.4" customHeight="1">
      <c r="B138" s="164"/>
      <c r="C138" s="165"/>
      <c r="D138" s="166" t="s">
        <v>312</v>
      </c>
      <c r="E138" s="166"/>
      <c r="F138" s="166"/>
      <c r="G138" s="166"/>
      <c r="H138" s="166"/>
      <c r="I138" s="166"/>
      <c r="J138" s="166"/>
      <c r="K138" s="166"/>
      <c r="L138" s="166"/>
      <c r="M138" s="166"/>
      <c r="N138" s="247">
        <f>BK138</f>
        <v>0</v>
      </c>
      <c r="O138" s="248"/>
      <c r="P138" s="248"/>
      <c r="Q138" s="248"/>
      <c r="R138" s="167"/>
      <c r="T138" s="168"/>
      <c r="U138" s="165"/>
      <c r="V138" s="165"/>
      <c r="W138" s="169">
        <f>W139+W167</f>
        <v>0</v>
      </c>
      <c r="X138" s="165"/>
      <c r="Y138" s="169">
        <f>Y139+Y167</f>
        <v>1.51672</v>
      </c>
      <c r="Z138" s="165"/>
      <c r="AA138" s="170">
        <f>AA139+AA167</f>
        <v>0</v>
      </c>
      <c r="AR138" s="171" t="s">
        <v>182</v>
      </c>
      <c r="AT138" s="172" t="s">
        <v>78</v>
      </c>
      <c r="AU138" s="172" t="s">
        <v>79</v>
      </c>
      <c r="AY138" s="171" t="s">
        <v>183</v>
      </c>
      <c r="BK138" s="173">
        <f>BK139+BK167</f>
        <v>0</v>
      </c>
    </row>
    <row r="139" spans="2:63" s="10" customFormat="1" ht="19.9" customHeight="1">
      <c r="B139" s="164"/>
      <c r="C139" s="165"/>
      <c r="D139" s="174" t="s">
        <v>313</v>
      </c>
      <c r="E139" s="174"/>
      <c r="F139" s="174"/>
      <c r="G139" s="174"/>
      <c r="H139" s="174"/>
      <c r="I139" s="174"/>
      <c r="J139" s="174"/>
      <c r="K139" s="174"/>
      <c r="L139" s="174"/>
      <c r="M139" s="174"/>
      <c r="N139" s="258">
        <f>BK139</f>
        <v>0</v>
      </c>
      <c r="O139" s="259"/>
      <c r="P139" s="259"/>
      <c r="Q139" s="259"/>
      <c r="R139" s="167"/>
      <c r="T139" s="168"/>
      <c r="U139" s="165"/>
      <c r="V139" s="165"/>
      <c r="W139" s="169">
        <f>SUM(W140:W166)</f>
        <v>0</v>
      </c>
      <c r="X139" s="165"/>
      <c r="Y139" s="169">
        <f>SUM(Y140:Y166)</f>
        <v>1.48672</v>
      </c>
      <c r="Z139" s="165"/>
      <c r="AA139" s="170">
        <f>SUM(AA140:AA166)</f>
        <v>0</v>
      </c>
      <c r="AR139" s="171" t="s">
        <v>105</v>
      </c>
      <c r="AT139" s="172" t="s">
        <v>78</v>
      </c>
      <c r="AU139" s="172" t="s">
        <v>87</v>
      </c>
      <c r="AY139" s="171" t="s">
        <v>183</v>
      </c>
      <c r="BK139" s="173">
        <f>SUM(BK140:BK166)</f>
        <v>0</v>
      </c>
    </row>
    <row r="140" spans="2:65" s="1" customFormat="1" ht="31.5" customHeight="1">
      <c r="B140" s="36"/>
      <c r="C140" s="175" t="s">
        <v>105</v>
      </c>
      <c r="D140" s="175" t="s">
        <v>184</v>
      </c>
      <c r="E140" s="176" t="s">
        <v>323</v>
      </c>
      <c r="F140" s="250" t="s">
        <v>324</v>
      </c>
      <c r="G140" s="250"/>
      <c r="H140" s="250"/>
      <c r="I140" s="250"/>
      <c r="J140" s="177" t="s">
        <v>213</v>
      </c>
      <c r="K140" s="178">
        <v>17</v>
      </c>
      <c r="L140" s="251">
        <v>0</v>
      </c>
      <c r="M140" s="252"/>
      <c r="N140" s="253">
        <f aca="true" t="shared" si="5" ref="N140:N166">ROUND(L140*K140,2)</f>
        <v>0</v>
      </c>
      <c r="O140" s="253"/>
      <c r="P140" s="253"/>
      <c r="Q140" s="253"/>
      <c r="R140" s="38"/>
      <c r="T140" s="179" t="s">
        <v>22</v>
      </c>
      <c r="U140" s="45" t="s">
        <v>44</v>
      </c>
      <c r="V140" s="37"/>
      <c r="W140" s="180">
        <f aca="true" t="shared" si="6" ref="W140:W166">V140*K140</f>
        <v>0</v>
      </c>
      <c r="X140" s="180">
        <v>0</v>
      </c>
      <c r="Y140" s="180">
        <f aca="true" t="shared" si="7" ref="Y140:Y166">X140*K140</f>
        <v>0</v>
      </c>
      <c r="Z140" s="180">
        <v>0</v>
      </c>
      <c r="AA140" s="181">
        <f aca="true" t="shared" si="8" ref="AA140:AA166">Z140*K140</f>
        <v>0</v>
      </c>
      <c r="AR140" s="19" t="s">
        <v>87</v>
      </c>
      <c r="AT140" s="19" t="s">
        <v>184</v>
      </c>
      <c r="AU140" s="19" t="s">
        <v>105</v>
      </c>
      <c r="AY140" s="19" t="s">
        <v>183</v>
      </c>
      <c r="BE140" s="119">
        <f aca="true" t="shared" si="9" ref="BE140:BE166">IF(U140="základní",N140,0)</f>
        <v>0</v>
      </c>
      <c r="BF140" s="119">
        <f aca="true" t="shared" si="10" ref="BF140:BF166">IF(U140="snížená",N140,0)</f>
        <v>0</v>
      </c>
      <c r="BG140" s="119">
        <f aca="true" t="shared" si="11" ref="BG140:BG166">IF(U140="zákl. přenesená",N140,0)</f>
        <v>0</v>
      </c>
      <c r="BH140" s="119">
        <f aca="true" t="shared" si="12" ref="BH140:BH166">IF(U140="sníž. přenesená",N140,0)</f>
        <v>0</v>
      </c>
      <c r="BI140" s="119">
        <f aca="true" t="shared" si="13" ref="BI140:BI166">IF(U140="nulová",N140,0)</f>
        <v>0</v>
      </c>
      <c r="BJ140" s="19" t="s">
        <v>87</v>
      </c>
      <c r="BK140" s="119">
        <f aca="true" t="shared" si="14" ref="BK140:BK166">ROUND(L140*K140,2)</f>
        <v>0</v>
      </c>
      <c r="BL140" s="19" t="s">
        <v>87</v>
      </c>
      <c r="BM140" s="19" t="s">
        <v>325</v>
      </c>
    </row>
    <row r="141" spans="2:65" s="1" customFormat="1" ht="22.5" customHeight="1">
      <c r="B141" s="36"/>
      <c r="C141" s="182" t="s">
        <v>182</v>
      </c>
      <c r="D141" s="182" t="s">
        <v>190</v>
      </c>
      <c r="E141" s="183" t="s">
        <v>326</v>
      </c>
      <c r="F141" s="262" t="s">
        <v>327</v>
      </c>
      <c r="G141" s="262"/>
      <c r="H141" s="262"/>
      <c r="I141" s="262"/>
      <c r="J141" s="184" t="s">
        <v>213</v>
      </c>
      <c r="K141" s="185">
        <v>17</v>
      </c>
      <c r="L141" s="263">
        <v>0</v>
      </c>
      <c r="M141" s="264"/>
      <c r="N141" s="265">
        <f t="shared" si="5"/>
        <v>0</v>
      </c>
      <c r="O141" s="253"/>
      <c r="P141" s="253"/>
      <c r="Q141" s="253"/>
      <c r="R141" s="38"/>
      <c r="T141" s="179" t="s">
        <v>22</v>
      </c>
      <c r="U141" s="45" t="s">
        <v>44</v>
      </c>
      <c r="V141" s="37"/>
      <c r="W141" s="180">
        <f t="shared" si="6"/>
        <v>0</v>
      </c>
      <c r="X141" s="180">
        <v>0.00018</v>
      </c>
      <c r="Y141" s="180">
        <f t="shared" si="7"/>
        <v>0.0030600000000000002</v>
      </c>
      <c r="Z141" s="180">
        <v>0</v>
      </c>
      <c r="AA141" s="181">
        <f t="shared" si="8"/>
        <v>0</v>
      </c>
      <c r="AR141" s="19" t="s">
        <v>105</v>
      </c>
      <c r="AT141" s="19" t="s">
        <v>190</v>
      </c>
      <c r="AU141" s="19" t="s">
        <v>105</v>
      </c>
      <c r="AY141" s="19" t="s">
        <v>183</v>
      </c>
      <c r="BE141" s="119">
        <f t="shared" si="9"/>
        <v>0</v>
      </c>
      <c r="BF141" s="119">
        <f t="shared" si="10"/>
        <v>0</v>
      </c>
      <c r="BG141" s="119">
        <f t="shared" si="11"/>
        <v>0</v>
      </c>
      <c r="BH141" s="119">
        <f t="shared" si="12"/>
        <v>0</v>
      </c>
      <c r="BI141" s="119">
        <f t="shared" si="13"/>
        <v>0</v>
      </c>
      <c r="BJ141" s="19" t="s">
        <v>87</v>
      </c>
      <c r="BK141" s="119">
        <f t="shared" si="14"/>
        <v>0</v>
      </c>
      <c r="BL141" s="19" t="s">
        <v>87</v>
      </c>
      <c r="BM141" s="19" t="s">
        <v>328</v>
      </c>
    </row>
    <row r="142" spans="2:65" s="1" customFormat="1" ht="22.5" customHeight="1">
      <c r="B142" s="36"/>
      <c r="C142" s="182" t="s">
        <v>198</v>
      </c>
      <c r="D142" s="182" t="s">
        <v>190</v>
      </c>
      <c r="E142" s="183" t="s">
        <v>329</v>
      </c>
      <c r="F142" s="262" t="s">
        <v>330</v>
      </c>
      <c r="G142" s="262"/>
      <c r="H142" s="262"/>
      <c r="I142" s="262"/>
      <c r="J142" s="184" t="s">
        <v>187</v>
      </c>
      <c r="K142" s="185">
        <v>20</v>
      </c>
      <c r="L142" s="263">
        <v>0</v>
      </c>
      <c r="M142" s="264"/>
      <c r="N142" s="265">
        <f t="shared" si="5"/>
        <v>0</v>
      </c>
      <c r="O142" s="253"/>
      <c r="P142" s="253"/>
      <c r="Q142" s="253"/>
      <c r="R142" s="38"/>
      <c r="T142" s="179" t="s">
        <v>22</v>
      </c>
      <c r="U142" s="45" t="s">
        <v>44</v>
      </c>
      <c r="V142" s="37"/>
      <c r="W142" s="180">
        <f t="shared" si="6"/>
        <v>0</v>
      </c>
      <c r="X142" s="180">
        <v>1E-05</v>
      </c>
      <c r="Y142" s="180">
        <f t="shared" si="7"/>
        <v>0.0002</v>
      </c>
      <c r="Z142" s="180">
        <v>0</v>
      </c>
      <c r="AA142" s="181">
        <f t="shared" si="8"/>
        <v>0</v>
      </c>
      <c r="AR142" s="19" t="s">
        <v>105</v>
      </c>
      <c r="AT142" s="19" t="s">
        <v>190</v>
      </c>
      <c r="AU142" s="19" t="s">
        <v>105</v>
      </c>
      <c r="AY142" s="19" t="s">
        <v>183</v>
      </c>
      <c r="BE142" s="119">
        <f t="shared" si="9"/>
        <v>0</v>
      </c>
      <c r="BF142" s="119">
        <f t="shared" si="10"/>
        <v>0</v>
      </c>
      <c r="BG142" s="119">
        <f t="shared" si="11"/>
        <v>0</v>
      </c>
      <c r="BH142" s="119">
        <f t="shared" si="12"/>
        <v>0</v>
      </c>
      <c r="BI142" s="119">
        <f t="shared" si="13"/>
        <v>0</v>
      </c>
      <c r="BJ142" s="19" t="s">
        <v>87</v>
      </c>
      <c r="BK142" s="119">
        <f t="shared" si="14"/>
        <v>0</v>
      </c>
      <c r="BL142" s="19" t="s">
        <v>87</v>
      </c>
      <c r="BM142" s="19" t="s">
        <v>331</v>
      </c>
    </row>
    <row r="143" spans="2:65" s="1" customFormat="1" ht="22.5" customHeight="1">
      <c r="B143" s="36"/>
      <c r="C143" s="182" t="s">
        <v>202</v>
      </c>
      <c r="D143" s="182" t="s">
        <v>190</v>
      </c>
      <c r="E143" s="183" t="s">
        <v>332</v>
      </c>
      <c r="F143" s="262" t="s">
        <v>333</v>
      </c>
      <c r="G143" s="262"/>
      <c r="H143" s="262"/>
      <c r="I143" s="262"/>
      <c r="J143" s="184" t="s">
        <v>187</v>
      </c>
      <c r="K143" s="185">
        <v>6</v>
      </c>
      <c r="L143" s="263">
        <v>0</v>
      </c>
      <c r="M143" s="264"/>
      <c r="N143" s="265">
        <f t="shared" si="5"/>
        <v>0</v>
      </c>
      <c r="O143" s="253"/>
      <c r="P143" s="253"/>
      <c r="Q143" s="253"/>
      <c r="R143" s="38"/>
      <c r="T143" s="179" t="s">
        <v>22</v>
      </c>
      <c r="U143" s="45" t="s">
        <v>44</v>
      </c>
      <c r="V143" s="37"/>
      <c r="W143" s="180">
        <f t="shared" si="6"/>
        <v>0</v>
      </c>
      <c r="X143" s="180">
        <v>1E-05</v>
      </c>
      <c r="Y143" s="180">
        <f t="shared" si="7"/>
        <v>6.000000000000001E-05</v>
      </c>
      <c r="Z143" s="180">
        <v>0</v>
      </c>
      <c r="AA143" s="181">
        <f t="shared" si="8"/>
        <v>0</v>
      </c>
      <c r="AR143" s="19" t="s">
        <v>105</v>
      </c>
      <c r="AT143" s="19" t="s">
        <v>190</v>
      </c>
      <c r="AU143" s="19" t="s">
        <v>105</v>
      </c>
      <c r="AY143" s="19" t="s">
        <v>183</v>
      </c>
      <c r="BE143" s="119">
        <f t="shared" si="9"/>
        <v>0</v>
      </c>
      <c r="BF143" s="119">
        <f t="shared" si="10"/>
        <v>0</v>
      </c>
      <c r="BG143" s="119">
        <f t="shared" si="11"/>
        <v>0</v>
      </c>
      <c r="BH143" s="119">
        <f t="shared" si="12"/>
        <v>0</v>
      </c>
      <c r="BI143" s="119">
        <f t="shared" si="13"/>
        <v>0</v>
      </c>
      <c r="BJ143" s="19" t="s">
        <v>87</v>
      </c>
      <c r="BK143" s="119">
        <f t="shared" si="14"/>
        <v>0</v>
      </c>
      <c r="BL143" s="19" t="s">
        <v>87</v>
      </c>
      <c r="BM143" s="19" t="s">
        <v>334</v>
      </c>
    </row>
    <row r="144" spans="2:65" s="1" customFormat="1" ht="22.5" customHeight="1">
      <c r="B144" s="36"/>
      <c r="C144" s="175" t="s">
        <v>206</v>
      </c>
      <c r="D144" s="175" t="s">
        <v>184</v>
      </c>
      <c r="E144" s="176" t="s">
        <v>335</v>
      </c>
      <c r="F144" s="250" t="s">
        <v>336</v>
      </c>
      <c r="G144" s="250"/>
      <c r="H144" s="250"/>
      <c r="I144" s="250"/>
      <c r="J144" s="177" t="s">
        <v>213</v>
      </c>
      <c r="K144" s="178">
        <v>70</v>
      </c>
      <c r="L144" s="251">
        <v>0</v>
      </c>
      <c r="M144" s="252"/>
      <c r="N144" s="253">
        <f t="shared" si="5"/>
        <v>0</v>
      </c>
      <c r="O144" s="253"/>
      <c r="P144" s="253"/>
      <c r="Q144" s="253"/>
      <c r="R144" s="38"/>
      <c r="T144" s="179" t="s">
        <v>22</v>
      </c>
      <c r="U144" s="45" t="s">
        <v>44</v>
      </c>
      <c r="V144" s="37"/>
      <c r="W144" s="180">
        <f t="shared" si="6"/>
        <v>0</v>
      </c>
      <c r="X144" s="180">
        <v>0</v>
      </c>
      <c r="Y144" s="180">
        <f t="shared" si="7"/>
        <v>0</v>
      </c>
      <c r="Z144" s="180">
        <v>0</v>
      </c>
      <c r="AA144" s="181">
        <f t="shared" si="8"/>
        <v>0</v>
      </c>
      <c r="AR144" s="19" t="s">
        <v>87</v>
      </c>
      <c r="AT144" s="19" t="s">
        <v>184</v>
      </c>
      <c r="AU144" s="19" t="s">
        <v>105</v>
      </c>
      <c r="AY144" s="19" t="s">
        <v>183</v>
      </c>
      <c r="BE144" s="119">
        <f t="shared" si="9"/>
        <v>0</v>
      </c>
      <c r="BF144" s="119">
        <f t="shared" si="10"/>
        <v>0</v>
      </c>
      <c r="BG144" s="119">
        <f t="shared" si="11"/>
        <v>0</v>
      </c>
      <c r="BH144" s="119">
        <f t="shared" si="12"/>
        <v>0</v>
      </c>
      <c r="BI144" s="119">
        <f t="shared" si="13"/>
        <v>0</v>
      </c>
      <c r="BJ144" s="19" t="s">
        <v>87</v>
      </c>
      <c r="BK144" s="119">
        <f t="shared" si="14"/>
        <v>0</v>
      </c>
      <c r="BL144" s="19" t="s">
        <v>87</v>
      </c>
      <c r="BM144" s="19" t="s">
        <v>337</v>
      </c>
    </row>
    <row r="145" spans="2:65" s="1" customFormat="1" ht="22.5" customHeight="1">
      <c r="B145" s="36"/>
      <c r="C145" s="182" t="s">
        <v>210</v>
      </c>
      <c r="D145" s="182" t="s">
        <v>190</v>
      </c>
      <c r="E145" s="183" t="s">
        <v>338</v>
      </c>
      <c r="F145" s="262" t="s">
        <v>339</v>
      </c>
      <c r="G145" s="262"/>
      <c r="H145" s="262"/>
      <c r="I145" s="262"/>
      <c r="J145" s="184" t="s">
        <v>213</v>
      </c>
      <c r="K145" s="185">
        <v>70</v>
      </c>
      <c r="L145" s="263">
        <v>0</v>
      </c>
      <c r="M145" s="264"/>
      <c r="N145" s="265">
        <f t="shared" si="5"/>
        <v>0</v>
      </c>
      <c r="O145" s="253"/>
      <c r="P145" s="253"/>
      <c r="Q145" s="253"/>
      <c r="R145" s="38"/>
      <c r="T145" s="179" t="s">
        <v>22</v>
      </c>
      <c r="U145" s="45" t="s">
        <v>44</v>
      </c>
      <c r="V145" s="37"/>
      <c r="W145" s="180">
        <f t="shared" si="6"/>
        <v>0</v>
      </c>
      <c r="X145" s="180">
        <v>0.0149</v>
      </c>
      <c r="Y145" s="180">
        <f t="shared" si="7"/>
        <v>1.043</v>
      </c>
      <c r="Z145" s="180">
        <v>0</v>
      </c>
      <c r="AA145" s="181">
        <f t="shared" si="8"/>
        <v>0</v>
      </c>
      <c r="AR145" s="19" t="s">
        <v>105</v>
      </c>
      <c r="AT145" s="19" t="s">
        <v>190</v>
      </c>
      <c r="AU145" s="19" t="s">
        <v>105</v>
      </c>
      <c r="AY145" s="19" t="s">
        <v>183</v>
      </c>
      <c r="BE145" s="119">
        <f t="shared" si="9"/>
        <v>0</v>
      </c>
      <c r="BF145" s="119">
        <f t="shared" si="10"/>
        <v>0</v>
      </c>
      <c r="BG145" s="119">
        <f t="shared" si="11"/>
        <v>0</v>
      </c>
      <c r="BH145" s="119">
        <f t="shared" si="12"/>
        <v>0</v>
      </c>
      <c r="BI145" s="119">
        <f t="shared" si="13"/>
        <v>0</v>
      </c>
      <c r="BJ145" s="19" t="s">
        <v>87</v>
      </c>
      <c r="BK145" s="119">
        <f t="shared" si="14"/>
        <v>0</v>
      </c>
      <c r="BL145" s="19" t="s">
        <v>87</v>
      </c>
      <c r="BM145" s="19" t="s">
        <v>340</v>
      </c>
    </row>
    <row r="146" spans="2:65" s="1" customFormat="1" ht="22.5" customHeight="1">
      <c r="B146" s="36"/>
      <c r="C146" s="175" t="s">
        <v>215</v>
      </c>
      <c r="D146" s="175" t="s">
        <v>184</v>
      </c>
      <c r="E146" s="176" t="s">
        <v>341</v>
      </c>
      <c r="F146" s="250" t="s">
        <v>342</v>
      </c>
      <c r="G146" s="250"/>
      <c r="H146" s="250"/>
      <c r="I146" s="250"/>
      <c r="J146" s="177" t="s">
        <v>259</v>
      </c>
      <c r="K146" s="178">
        <v>4</v>
      </c>
      <c r="L146" s="251">
        <v>0</v>
      </c>
      <c r="M146" s="252"/>
      <c r="N146" s="253">
        <f t="shared" si="5"/>
        <v>0</v>
      </c>
      <c r="O146" s="253"/>
      <c r="P146" s="253"/>
      <c r="Q146" s="253"/>
      <c r="R146" s="38"/>
      <c r="T146" s="179" t="s">
        <v>22</v>
      </c>
      <c r="U146" s="45" t="s">
        <v>44</v>
      </c>
      <c r="V146" s="37"/>
      <c r="W146" s="180">
        <f t="shared" si="6"/>
        <v>0</v>
      </c>
      <c r="X146" s="180">
        <v>0</v>
      </c>
      <c r="Y146" s="180">
        <f t="shared" si="7"/>
        <v>0</v>
      </c>
      <c r="Z146" s="180">
        <v>0</v>
      </c>
      <c r="AA146" s="181">
        <f t="shared" si="8"/>
        <v>0</v>
      </c>
      <c r="AR146" s="19" t="s">
        <v>87</v>
      </c>
      <c r="AT146" s="19" t="s">
        <v>184</v>
      </c>
      <c r="AU146" s="19" t="s">
        <v>105</v>
      </c>
      <c r="AY146" s="19" t="s">
        <v>183</v>
      </c>
      <c r="BE146" s="119">
        <f t="shared" si="9"/>
        <v>0</v>
      </c>
      <c r="BF146" s="119">
        <f t="shared" si="10"/>
        <v>0</v>
      </c>
      <c r="BG146" s="119">
        <f t="shared" si="11"/>
        <v>0</v>
      </c>
      <c r="BH146" s="119">
        <f t="shared" si="12"/>
        <v>0</v>
      </c>
      <c r="BI146" s="119">
        <f t="shared" si="13"/>
        <v>0</v>
      </c>
      <c r="BJ146" s="19" t="s">
        <v>87</v>
      </c>
      <c r="BK146" s="119">
        <f t="shared" si="14"/>
        <v>0</v>
      </c>
      <c r="BL146" s="19" t="s">
        <v>87</v>
      </c>
      <c r="BM146" s="19" t="s">
        <v>343</v>
      </c>
    </row>
    <row r="147" spans="2:65" s="1" customFormat="1" ht="22.5" customHeight="1">
      <c r="B147" s="36"/>
      <c r="C147" s="182" t="s">
        <v>219</v>
      </c>
      <c r="D147" s="182" t="s">
        <v>190</v>
      </c>
      <c r="E147" s="183" t="s">
        <v>344</v>
      </c>
      <c r="F147" s="262" t="s">
        <v>345</v>
      </c>
      <c r="G147" s="262"/>
      <c r="H147" s="262"/>
      <c r="I147" s="262"/>
      <c r="J147" s="184" t="s">
        <v>187</v>
      </c>
      <c r="K147" s="185">
        <v>4</v>
      </c>
      <c r="L147" s="263">
        <v>0</v>
      </c>
      <c r="M147" s="264"/>
      <c r="N147" s="265">
        <f t="shared" si="5"/>
        <v>0</v>
      </c>
      <c r="O147" s="253"/>
      <c r="P147" s="253"/>
      <c r="Q147" s="253"/>
      <c r="R147" s="38"/>
      <c r="T147" s="179" t="s">
        <v>22</v>
      </c>
      <c r="U147" s="45" t="s">
        <v>44</v>
      </c>
      <c r="V147" s="37"/>
      <c r="W147" s="180">
        <f t="shared" si="6"/>
        <v>0</v>
      </c>
      <c r="X147" s="180">
        <v>0.005</v>
      </c>
      <c r="Y147" s="180">
        <f t="shared" si="7"/>
        <v>0.02</v>
      </c>
      <c r="Z147" s="180">
        <v>0</v>
      </c>
      <c r="AA147" s="181">
        <f t="shared" si="8"/>
        <v>0</v>
      </c>
      <c r="AR147" s="19" t="s">
        <v>105</v>
      </c>
      <c r="AT147" s="19" t="s">
        <v>190</v>
      </c>
      <c r="AU147" s="19" t="s">
        <v>105</v>
      </c>
      <c r="AY147" s="19" t="s">
        <v>183</v>
      </c>
      <c r="BE147" s="119">
        <f t="shared" si="9"/>
        <v>0</v>
      </c>
      <c r="BF147" s="119">
        <f t="shared" si="10"/>
        <v>0</v>
      </c>
      <c r="BG147" s="119">
        <f t="shared" si="11"/>
        <v>0</v>
      </c>
      <c r="BH147" s="119">
        <f t="shared" si="12"/>
        <v>0</v>
      </c>
      <c r="BI147" s="119">
        <f t="shared" si="13"/>
        <v>0</v>
      </c>
      <c r="BJ147" s="19" t="s">
        <v>87</v>
      </c>
      <c r="BK147" s="119">
        <f t="shared" si="14"/>
        <v>0</v>
      </c>
      <c r="BL147" s="19" t="s">
        <v>87</v>
      </c>
      <c r="BM147" s="19" t="s">
        <v>346</v>
      </c>
    </row>
    <row r="148" spans="2:65" s="1" customFormat="1" ht="22.5" customHeight="1">
      <c r="B148" s="36"/>
      <c r="C148" s="175" t="s">
        <v>223</v>
      </c>
      <c r="D148" s="175" t="s">
        <v>184</v>
      </c>
      <c r="E148" s="176" t="s">
        <v>347</v>
      </c>
      <c r="F148" s="250" t="s">
        <v>348</v>
      </c>
      <c r="G148" s="250"/>
      <c r="H148" s="250"/>
      <c r="I148" s="250"/>
      <c r="J148" s="177" t="s">
        <v>259</v>
      </c>
      <c r="K148" s="178">
        <v>4</v>
      </c>
      <c r="L148" s="251">
        <v>0</v>
      </c>
      <c r="M148" s="252"/>
      <c r="N148" s="253">
        <f t="shared" si="5"/>
        <v>0</v>
      </c>
      <c r="O148" s="253"/>
      <c r="P148" s="253"/>
      <c r="Q148" s="253"/>
      <c r="R148" s="38"/>
      <c r="T148" s="179" t="s">
        <v>22</v>
      </c>
      <c r="U148" s="45" t="s">
        <v>44</v>
      </c>
      <c r="V148" s="37"/>
      <c r="W148" s="180">
        <f t="shared" si="6"/>
        <v>0</v>
      </c>
      <c r="X148" s="180">
        <v>0</v>
      </c>
      <c r="Y148" s="180">
        <f t="shared" si="7"/>
        <v>0</v>
      </c>
      <c r="Z148" s="180">
        <v>0</v>
      </c>
      <c r="AA148" s="181">
        <f t="shared" si="8"/>
        <v>0</v>
      </c>
      <c r="AR148" s="19" t="s">
        <v>87</v>
      </c>
      <c r="AT148" s="19" t="s">
        <v>184</v>
      </c>
      <c r="AU148" s="19" t="s">
        <v>105</v>
      </c>
      <c r="AY148" s="19" t="s">
        <v>183</v>
      </c>
      <c r="BE148" s="119">
        <f t="shared" si="9"/>
        <v>0</v>
      </c>
      <c r="BF148" s="119">
        <f t="shared" si="10"/>
        <v>0</v>
      </c>
      <c r="BG148" s="119">
        <f t="shared" si="11"/>
        <v>0</v>
      </c>
      <c r="BH148" s="119">
        <f t="shared" si="12"/>
        <v>0</v>
      </c>
      <c r="BI148" s="119">
        <f t="shared" si="13"/>
        <v>0</v>
      </c>
      <c r="BJ148" s="19" t="s">
        <v>87</v>
      </c>
      <c r="BK148" s="119">
        <f t="shared" si="14"/>
        <v>0</v>
      </c>
      <c r="BL148" s="19" t="s">
        <v>87</v>
      </c>
      <c r="BM148" s="19" t="s">
        <v>349</v>
      </c>
    </row>
    <row r="149" spans="2:65" s="1" customFormat="1" ht="22.5" customHeight="1">
      <c r="B149" s="36"/>
      <c r="C149" s="182" t="s">
        <v>227</v>
      </c>
      <c r="D149" s="182" t="s">
        <v>190</v>
      </c>
      <c r="E149" s="183" t="s">
        <v>350</v>
      </c>
      <c r="F149" s="262" t="s">
        <v>351</v>
      </c>
      <c r="G149" s="262"/>
      <c r="H149" s="262"/>
      <c r="I149" s="262"/>
      <c r="J149" s="184" t="s">
        <v>259</v>
      </c>
      <c r="K149" s="185">
        <v>5</v>
      </c>
      <c r="L149" s="263">
        <v>0</v>
      </c>
      <c r="M149" s="264"/>
      <c r="N149" s="265">
        <f t="shared" si="5"/>
        <v>0</v>
      </c>
      <c r="O149" s="253"/>
      <c r="P149" s="253"/>
      <c r="Q149" s="253"/>
      <c r="R149" s="38"/>
      <c r="T149" s="179" t="s">
        <v>22</v>
      </c>
      <c r="U149" s="45" t="s">
        <v>44</v>
      </c>
      <c r="V149" s="37"/>
      <c r="W149" s="180">
        <f t="shared" si="6"/>
        <v>0</v>
      </c>
      <c r="X149" s="180">
        <v>0.0001</v>
      </c>
      <c r="Y149" s="180">
        <f t="shared" si="7"/>
        <v>0.0005</v>
      </c>
      <c r="Z149" s="180">
        <v>0</v>
      </c>
      <c r="AA149" s="181">
        <f t="shared" si="8"/>
        <v>0</v>
      </c>
      <c r="AR149" s="19" t="s">
        <v>105</v>
      </c>
      <c r="AT149" s="19" t="s">
        <v>190</v>
      </c>
      <c r="AU149" s="19" t="s">
        <v>105</v>
      </c>
      <c r="AY149" s="19" t="s">
        <v>183</v>
      </c>
      <c r="BE149" s="119">
        <f t="shared" si="9"/>
        <v>0</v>
      </c>
      <c r="BF149" s="119">
        <f t="shared" si="10"/>
        <v>0</v>
      </c>
      <c r="BG149" s="119">
        <f t="shared" si="11"/>
        <v>0</v>
      </c>
      <c r="BH149" s="119">
        <f t="shared" si="12"/>
        <v>0</v>
      </c>
      <c r="BI149" s="119">
        <f t="shared" si="13"/>
        <v>0</v>
      </c>
      <c r="BJ149" s="19" t="s">
        <v>87</v>
      </c>
      <c r="BK149" s="119">
        <f t="shared" si="14"/>
        <v>0</v>
      </c>
      <c r="BL149" s="19" t="s">
        <v>87</v>
      </c>
      <c r="BM149" s="19" t="s">
        <v>352</v>
      </c>
    </row>
    <row r="150" spans="2:65" s="1" customFormat="1" ht="31.5" customHeight="1">
      <c r="B150" s="36"/>
      <c r="C150" s="175" t="s">
        <v>232</v>
      </c>
      <c r="D150" s="175" t="s">
        <v>184</v>
      </c>
      <c r="E150" s="176" t="s">
        <v>353</v>
      </c>
      <c r="F150" s="250" t="s">
        <v>354</v>
      </c>
      <c r="G150" s="250"/>
      <c r="H150" s="250"/>
      <c r="I150" s="250"/>
      <c r="J150" s="177" t="s">
        <v>187</v>
      </c>
      <c r="K150" s="178">
        <v>470</v>
      </c>
      <c r="L150" s="251">
        <v>0</v>
      </c>
      <c r="M150" s="252"/>
      <c r="N150" s="253">
        <f t="shared" si="5"/>
        <v>0</v>
      </c>
      <c r="O150" s="253"/>
      <c r="P150" s="253"/>
      <c r="Q150" s="253"/>
      <c r="R150" s="38"/>
      <c r="T150" s="179" t="s">
        <v>22</v>
      </c>
      <c r="U150" s="45" t="s">
        <v>44</v>
      </c>
      <c r="V150" s="37"/>
      <c r="W150" s="180">
        <f t="shared" si="6"/>
        <v>0</v>
      </c>
      <c r="X150" s="180">
        <v>0</v>
      </c>
      <c r="Y150" s="180">
        <f t="shared" si="7"/>
        <v>0</v>
      </c>
      <c r="Z150" s="180">
        <v>0</v>
      </c>
      <c r="AA150" s="181">
        <f t="shared" si="8"/>
        <v>0</v>
      </c>
      <c r="AR150" s="19" t="s">
        <v>87</v>
      </c>
      <c r="AT150" s="19" t="s">
        <v>184</v>
      </c>
      <c r="AU150" s="19" t="s">
        <v>105</v>
      </c>
      <c r="AY150" s="19" t="s">
        <v>183</v>
      </c>
      <c r="BE150" s="119">
        <f t="shared" si="9"/>
        <v>0</v>
      </c>
      <c r="BF150" s="119">
        <f t="shared" si="10"/>
        <v>0</v>
      </c>
      <c r="BG150" s="119">
        <f t="shared" si="11"/>
        <v>0</v>
      </c>
      <c r="BH150" s="119">
        <f t="shared" si="12"/>
        <v>0</v>
      </c>
      <c r="BI150" s="119">
        <f t="shared" si="13"/>
        <v>0</v>
      </c>
      <c r="BJ150" s="19" t="s">
        <v>87</v>
      </c>
      <c r="BK150" s="119">
        <f t="shared" si="14"/>
        <v>0</v>
      </c>
      <c r="BL150" s="19" t="s">
        <v>87</v>
      </c>
      <c r="BM150" s="19" t="s">
        <v>355</v>
      </c>
    </row>
    <row r="151" spans="2:65" s="1" customFormat="1" ht="31.5" customHeight="1">
      <c r="B151" s="36"/>
      <c r="C151" s="182" t="s">
        <v>237</v>
      </c>
      <c r="D151" s="182" t="s">
        <v>190</v>
      </c>
      <c r="E151" s="183" t="s">
        <v>356</v>
      </c>
      <c r="F151" s="262" t="s">
        <v>357</v>
      </c>
      <c r="G151" s="262"/>
      <c r="H151" s="262"/>
      <c r="I151" s="262"/>
      <c r="J151" s="184" t="s">
        <v>187</v>
      </c>
      <c r="K151" s="185">
        <v>470</v>
      </c>
      <c r="L151" s="263">
        <v>0</v>
      </c>
      <c r="M151" s="264"/>
      <c r="N151" s="265">
        <f t="shared" si="5"/>
        <v>0</v>
      </c>
      <c r="O151" s="253"/>
      <c r="P151" s="253"/>
      <c r="Q151" s="253"/>
      <c r="R151" s="38"/>
      <c r="T151" s="179" t="s">
        <v>22</v>
      </c>
      <c r="U151" s="45" t="s">
        <v>44</v>
      </c>
      <c r="V151" s="37"/>
      <c r="W151" s="180">
        <f t="shared" si="6"/>
        <v>0</v>
      </c>
      <c r="X151" s="180">
        <v>0.00063</v>
      </c>
      <c r="Y151" s="180">
        <f t="shared" si="7"/>
        <v>0.29610000000000003</v>
      </c>
      <c r="Z151" s="180">
        <v>0</v>
      </c>
      <c r="AA151" s="181">
        <f t="shared" si="8"/>
        <v>0</v>
      </c>
      <c r="AR151" s="19" t="s">
        <v>105</v>
      </c>
      <c r="AT151" s="19" t="s">
        <v>190</v>
      </c>
      <c r="AU151" s="19" t="s">
        <v>105</v>
      </c>
      <c r="AY151" s="19" t="s">
        <v>183</v>
      </c>
      <c r="BE151" s="119">
        <f t="shared" si="9"/>
        <v>0</v>
      </c>
      <c r="BF151" s="119">
        <f t="shared" si="10"/>
        <v>0</v>
      </c>
      <c r="BG151" s="119">
        <f t="shared" si="11"/>
        <v>0</v>
      </c>
      <c r="BH151" s="119">
        <f t="shared" si="12"/>
        <v>0</v>
      </c>
      <c r="BI151" s="119">
        <f t="shared" si="13"/>
        <v>0</v>
      </c>
      <c r="BJ151" s="19" t="s">
        <v>87</v>
      </c>
      <c r="BK151" s="119">
        <f t="shared" si="14"/>
        <v>0</v>
      </c>
      <c r="BL151" s="19" t="s">
        <v>87</v>
      </c>
      <c r="BM151" s="19" t="s">
        <v>358</v>
      </c>
    </row>
    <row r="152" spans="2:65" s="1" customFormat="1" ht="31.5" customHeight="1">
      <c r="B152" s="36"/>
      <c r="C152" s="175" t="s">
        <v>241</v>
      </c>
      <c r="D152" s="175" t="s">
        <v>184</v>
      </c>
      <c r="E152" s="176" t="s">
        <v>359</v>
      </c>
      <c r="F152" s="250" t="s">
        <v>360</v>
      </c>
      <c r="G152" s="250"/>
      <c r="H152" s="250"/>
      <c r="I152" s="250"/>
      <c r="J152" s="177" t="s">
        <v>187</v>
      </c>
      <c r="K152" s="178">
        <v>60</v>
      </c>
      <c r="L152" s="251">
        <v>0</v>
      </c>
      <c r="M152" s="252"/>
      <c r="N152" s="253">
        <f t="shared" si="5"/>
        <v>0</v>
      </c>
      <c r="O152" s="253"/>
      <c r="P152" s="253"/>
      <c r="Q152" s="253"/>
      <c r="R152" s="38"/>
      <c r="T152" s="179" t="s">
        <v>22</v>
      </c>
      <c r="U152" s="45" t="s">
        <v>44</v>
      </c>
      <c r="V152" s="37"/>
      <c r="W152" s="180">
        <f t="shared" si="6"/>
        <v>0</v>
      </c>
      <c r="X152" s="180">
        <v>0</v>
      </c>
      <c r="Y152" s="180">
        <f t="shared" si="7"/>
        <v>0</v>
      </c>
      <c r="Z152" s="180">
        <v>0</v>
      </c>
      <c r="AA152" s="181">
        <f t="shared" si="8"/>
        <v>0</v>
      </c>
      <c r="AR152" s="19" t="s">
        <v>188</v>
      </c>
      <c r="AT152" s="19" t="s">
        <v>184</v>
      </c>
      <c r="AU152" s="19" t="s">
        <v>105</v>
      </c>
      <c r="AY152" s="19" t="s">
        <v>183</v>
      </c>
      <c r="BE152" s="119">
        <f t="shared" si="9"/>
        <v>0</v>
      </c>
      <c r="BF152" s="119">
        <f t="shared" si="10"/>
        <v>0</v>
      </c>
      <c r="BG152" s="119">
        <f t="shared" si="11"/>
        <v>0</v>
      </c>
      <c r="BH152" s="119">
        <f t="shared" si="12"/>
        <v>0</v>
      </c>
      <c r="BI152" s="119">
        <f t="shared" si="13"/>
        <v>0</v>
      </c>
      <c r="BJ152" s="19" t="s">
        <v>87</v>
      </c>
      <c r="BK152" s="119">
        <f t="shared" si="14"/>
        <v>0</v>
      </c>
      <c r="BL152" s="19" t="s">
        <v>188</v>
      </c>
      <c r="BM152" s="19" t="s">
        <v>361</v>
      </c>
    </row>
    <row r="153" spans="2:65" s="1" customFormat="1" ht="22.5" customHeight="1">
      <c r="B153" s="36"/>
      <c r="C153" s="182" t="s">
        <v>11</v>
      </c>
      <c r="D153" s="182" t="s">
        <v>190</v>
      </c>
      <c r="E153" s="183" t="s">
        <v>362</v>
      </c>
      <c r="F153" s="262" t="s">
        <v>363</v>
      </c>
      <c r="G153" s="262"/>
      <c r="H153" s="262"/>
      <c r="I153" s="262"/>
      <c r="J153" s="184" t="s">
        <v>187</v>
      </c>
      <c r="K153" s="185">
        <v>60</v>
      </c>
      <c r="L153" s="263">
        <v>0</v>
      </c>
      <c r="M153" s="264"/>
      <c r="N153" s="265">
        <f t="shared" si="5"/>
        <v>0</v>
      </c>
      <c r="O153" s="253"/>
      <c r="P153" s="253"/>
      <c r="Q153" s="253"/>
      <c r="R153" s="38"/>
      <c r="T153" s="179" t="s">
        <v>22</v>
      </c>
      <c r="U153" s="45" t="s">
        <v>44</v>
      </c>
      <c r="V153" s="37"/>
      <c r="W153" s="180">
        <f t="shared" si="6"/>
        <v>0</v>
      </c>
      <c r="X153" s="180">
        <v>0.00014</v>
      </c>
      <c r="Y153" s="180">
        <f t="shared" si="7"/>
        <v>0.0084</v>
      </c>
      <c r="Z153" s="180">
        <v>0</v>
      </c>
      <c r="AA153" s="181">
        <f t="shared" si="8"/>
        <v>0</v>
      </c>
      <c r="AR153" s="19" t="s">
        <v>193</v>
      </c>
      <c r="AT153" s="19" t="s">
        <v>190</v>
      </c>
      <c r="AU153" s="19" t="s">
        <v>105</v>
      </c>
      <c r="AY153" s="19" t="s">
        <v>183</v>
      </c>
      <c r="BE153" s="119">
        <f t="shared" si="9"/>
        <v>0</v>
      </c>
      <c r="BF153" s="119">
        <f t="shared" si="10"/>
        <v>0</v>
      </c>
      <c r="BG153" s="119">
        <f t="shared" si="11"/>
        <v>0</v>
      </c>
      <c r="BH153" s="119">
        <f t="shared" si="12"/>
        <v>0</v>
      </c>
      <c r="BI153" s="119">
        <f t="shared" si="13"/>
        <v>0</v>
      </c>
      <c r="BJ153" s="19" t="s">
        <v>87</v>
      </c>
      <c r="BK153" s="119">
        <f t="shared" si="14"/>
        <v>0</v>
      </c>
      <c r="BL153" s="19" t="s">
        <v>193</v>
      </c>
      <c r="BM153" s="19" t="s">
        <v>364</v>
      </c>
    </row>
    <row r="154" spans="2:65" s="1" customFormat="1" ht="22.5" customHeight="1">
      <c r="B154" s="36"/>
      <c r="C154" s="182" t="s">
        <v>248</v>
      </c>
      <c r="D154" s="182" t="s">
        <v>190</v>
      </c>
      <c r="E154" s="183" t="s">
        <v>365</v>
      </c>
      <c r="F154" s="262" t="s">
        <v>366</v>
      </c>
      <c r="G154" s="262"/>
      <c r="H154" s="262"/>
      <c r="I154" s="262"/>
      <c r="J154" s="184" t="s">
        <v>187</v>
      </c>
      <c r="K154" s="185">
        <v>40</v>
      </c>
      <c r="L154" s="263">
        <v>0</v>
      </c>
      <c r="M154" s="264"/>
      <c r="N154" s="265">
        <f t="shared" si="5"/>
        <v>0</v>
      </c>
      <c r="O154" s="253"/>
      <c r="P154" s="253"/>
      <c r="Q154" s="253"/>
      <c r="R154" s="38"/>
      <c r="T154" s="179" t="s">
        <v>22</v>
      </c>
      <c r="U154" s="45" t="s">
        <v>44</v>
      </c>
      <c r="V154" s="37"/>
      <c r="W154" s="180">
        <f t="shared" si="6"/>
        <v>0</v>
      </c>
      <c r="X154" s="180">
        <v>0.00014</v>
      </c>
      <c r="Y154" s="180">
        <f t="shared" si="7"/>
        <v>0.005599999999999999</v>
      </c>
      <c r="Z154" s="180">
        <v>0</v>
      </c>
      <c r="AA154" s="181">
        <f t="shared" si="8"/>
        <v>0</v>
      </c>
      <c r="AR154" s="19" t="s">
        <v>193</v>
      </c>
      <c r="AT154" s="19" t="s">
        <v>190</v>
      </c>
      <c r="AU154" s="19" t="s">
        <v>105</v>
      </c>
      <c r="AY154" s="19" t="s">
        <v>183</v>
      </c>
      <c r="BE154" s="119">
        <f t="shared" si="9"/>
        <v>0</v>
      </c>
      <c r="BF154" s="119">
        <f t="shared" si="10"/>
        <v>0</v>
      </c>
      <c r="BG154" s="119">
        <f t="shared" si="11"/>
        <v>0</v>
      </c>
      <c r="BH154" s="119">
        <f t="shared" si="12"/>
        <v>0</v>
      </c>
      <c r="BI154" s="119">
        <f t="shared" si="13"/>
        <v>0</v>
      </c>
      <c r="BJ154" s="19" t="s">
        <v>87</v>
      </c>
      <c r="BK154" s="119">
        <f t="shared" si="14"/>
        <v>0</v>
      </c>
      <c r="BL154" s="19" t="s">
        <v>193</v>
      </c>
      <c r="BM154" s="19" t="s">
        <v>367</v>
      </c>
    </row>
    <row r="155" spans="2:65" s="1" customFormat="1" ht="22.5" customHeight="1">
      <c r="B155" s="36"/>
      <c r="C155" s="182" t="s">
        <v>252</v>
      </c>
      <c r="D155" s="182" t="s">
        <v>190</v>
      </c>
      <c r="E155" s="183" t="s">
        <v>368</v>
      </c>
      <c r="F155" s="262" t="s">
        <v>369</v>
      </c>
      <c r="G155" s="262"/>
      <c r="H155" s="262"/>
      <c r="I155" s="262"/>
      <c r="J155" s="184" t="s">
        <v>187</v>
      </c>
      <c r="K155" s="185">
        <v>40</v>
      </c>
      <c r="L155" s="263">
        <v>0</v>
      </c>
      <c r="M155" s="264"/>
      <c r="N155" s="265">
        <f t="shared" si="5"/>
        <v>0</v>
      </c>
      <c r="O155" s="253"/>
      <c r="P155" s="253"/>
      <c r="Q155" s="253"/>
      <c r="R155" s="38"/>
      <c r="T155" s="179" t="s">
        <v>22</v>
      </c>
      <c r="U155" s="45" t="s">
        <v>44</v>
      </c>
      <c r="V155" s="37"/>
      <c r="W155" s="180">
        <f t="shared" si="6"/>
        <v>0</v>
      </c>
      <c r="X155" s="180">
        <v>0.00014</v>
      </c>
      <c r="Y155" s="180">
        <f t="shared" si="7"/>
        <v>0.005599999999999999</v>
      </c>
      <c r="Z155" s="180">
        <v>0</v>
      </c>
      <c r="AA155" s="181">
        <f t="shared" si="8"/>
        <v>0</v>
      </c>
      <c r="AR155" s="19" t="s">
        <v>193</v>
      </c>
      <c r="AT155" s="19" t="s">
        <v>190</v>
      </c>
      <c r="AU155" s="19" t="s">
        <v>105</v>
      </c>
      <c r="AY155" s="19" t="s">
        <v>183</v>
      </c>
      <c r="BE155" s="119">
        <f t="shared" si="9"/>
        <v>0</v>
      </c>
      <c r="BF155" s="119">
        <f t="shared" si="10"/>
        <v>0</v>
      </c>
      <c r="BG155" s="119">
        <f t="shared" si="11"/>
        <v>0</v>
      </c>
      <c r="BH155" s="119">
        <f t="shared" si="12"/>
        <v>0</v>
      </c>
      <c r="BI155" s="119">
        <f t="shared" si="13"/>
        <v>0</v>
      </c>
      <c r="BJ155" s="19" t="s">
        <v>87</v>
      </c>
      <c r="BK155" s="119">
        <f t="shared" si="14"/>
        <v>0</v>
      </c>
      <c r="BL155" s="19" t="s">
        <v>193</v>
      </c>
      <c r="BM155" s="19" t="s">
        <v>370</v>
      </c>
    </row>
    <row r="156" spans="2:65" s="1" customFormat="1" ht="31.5" customHeight="1">
      <c r="B156" s="36"/>
      <c r="C156" s="175" t="s">
        <v>256</v>
      </c>
      <c r="D156" s="175" t="s">
        <v>184</v>
      </c>
      <c r="E156" s="176" t="s">
        <v>359</v>
      </c>
      <c r="F156" s="250" t="s">
        <v>360</v>
      </c>
      <c r="G156" s="250"/>
      <c r="H156" s="250"/>
      <c r="I156" s="250"/>
      <c r="J156" s="177" t="s">
        <v>187</v>
      </c>
      <c r="K156" s="178">
        <v>65</v>
      </c>
      <c r="L156" s="251">
        <v>0</v>
      </c>
      <c r="M156" s="252"/>
      <c r="N156" s="253">
        <f t="shared" si="5"/>
        <v>0</v>
      </c>
      <c r="O156" s="253"/>
      <c r="P156" s="253"/>
      <c r="Q156" s="253"/>
      <c r="R156" s="38"/>
      <c r="T156" s="179" t="s">
        <v>22</v>
      </c>
      <c r="U156" s="45" t="s">
        <v>44</v>
      </c>
      <c r="V156" s="37"/>
      <c r="W156" s="180">
        <f t="shared" si="6"/>
        <v>0</v>
      </c>
      <c r="X156" s="180">
        <v>0</v>
      </c>
      <c r="Y156" s="180">
        <f t="shared" si="7"/>
        <v>0</v>
      </c>
      <c r="Z156" s="180">
        <v>0</v>
      </c>
      <c r="AA156" s="181">
        <f t="shared" si="8"/>
        <v>0</v>
      </c>
      <c r="AR156" s="19" t="s">
        <v>188</v>
      </c>
      <c r="AT156" s="19" t="s">
        <v>184</v>
      </c>
      <c r="AU156" s="19" t="s">
        <v>105</v>
      </c>
      <c r="AY156" s="19" t="s">
        <v>183</v>
      </c>
      <c r="BE156" s="119">
        <f t="shared" si="9"/>
        <v>0</v>
      </c>
      <c r="BF156" s="119">
        <f t="shared" si="10"/>
        <v>0</v>
      </c>
      <c r="BG156" s="119">
        <f t="shared" si="11"/>
        <v>0</v>
      </c>
      <c r="BH156" s="119">
        <f t="shared" si="12"/>
        <v>0</v>
      </c>
      <c r="BI156" s="119">
        <f t="shared" si="13"/>
        <v>0</v>
      </c>
      <c r="BJ156" s="19" t="s">
        <v>87</v>
      </c>
      <c r="BK156" s="119">
        <f t="shared" si="14"/>
        <v>0</v>
      </c>
      <c r="BL156" s="19" t="s">
        <v>188</v>
      </c>
      <c r="BM156" s="19" t="s">
        <v>371</v>
      </c>
    </row>
    <row r="157" spans="2:65" s="1" customFormat="1" ht="22.5" customHeight="1">
      <c r="B157" s="36"/>
      <c r="C157" s="182" t="s">
        <v>261</v>
      </c>
      <c r="D157" s="182" t="s">
        <v>190</v>
      </c>
      <c r="E157" s="183" t="s">
        <v>372</v>
      </c>
      <c r="F157" s="262" t="s">
        <v>373</v>
      </c>
      <c r="G157" s="262"/>
      <c r="H157" s="262"/>
      <c r="I157" s="262"/>
      <c r="J157" s="184" t="s">
        <v>187</v>
      </c>
      <c r="K157" s="185">
        <v>65</v>
      </c>
      <c r="L157" s="263">
        <v>0</v>
      </c>
      <c r="M157" s="264"/>
      <c r="N157" s="265">
        <f t="shared" si="5"/>
        <v>0</v>
      </c>
      <c r="O157" s="253"/>
      <c r="P157" s="253"/>
      <c r="Q157" s="253"/>
      <c r="R157" s="38"/>
      <c r="T157" s="179" t="s">
        <v>22</v>
      </c>
      <c r="U157" s="45" t="s">
        <v>44</v>
      </c>
      <c r="V157" s="37"/>
      <c r="W157" s="180">
        <f t="shared" si="6"/>
        <v>0</v>
      </c>
      <c r="X157" s="180">
        <v>0.00014</v>
      </c>
      <c r="Y157" s="180">
        <f t="shared" si="7"/>
        <v>0.009099999999999999</v>
      </c>
      <c r="Z157" s="180">
        <v>0</v>
      </c>
      <c r="AA157" s="181">
        <f t="shared" si="8"/>
        <v>0</v>
      </c>
      <c r="AR157" s="19" t="s">
        <v>193</v>
      </c>
      <c r="AT157" s="19" t="s">
        <v>190</v>
      </c>
      <c r="AU157" s="19" t="s">
        <v>105</v>
      </c>
      <c r="AY157" s="19" t="s">
        <v>183</v>
      </c>
      <c r="BE157" s="119">
        <f t="shared" si="9"/>
        <v>0</v>
      </c>
      <c r="BF157" s="119">
        <f t="shared" si="10"/>
        <v>0</v>
      </c>
      <c r="BG157" s="119">
        <f t="shared" si="11"/>
        <v>0</v>
      </c>
      <c r="BH157" s="119">
        <f t="shared" si="12"/>
        <v>0</v>
      </c>
      <c r="BI157" s="119">
        <f t="shared" si="13"/>
        <v>0</v>
      </c>
      <c r="BJ157" s="19" t="s">
        <v>87</v>
      </c>
      <c r="BK157" s="119">
        <f t="shared" si="14"/>
        <v>0</v>
      </c>
      <c r="BL157" s="19" t="s">
        <v>193</v>
      </c>
      <c r="BM157" s="19" t="s">
        <v>374</v>
      </c>
    </row>
    <row r="158" spans="2:65" s="1" customFormat="1" ht="22.5" customHeight="1">
      <c r="B158" s="36"/>
      <c r="C158" s="182" t="s">
        <v>265</v>
      </c>
      <c r="D158" s="182" t="s">
        <v>190</v>
      </c>
      <c r="E158" s="183" t="s">
        <v>375</v>
      </c>
      <c r="F158" s="262" t="s">
        <v>376</v>
      </c>
      <c r="G158" s="262"/>
      <c r="H158" s="262"/>
      <c r="I158" s="262"/>
      <c r="J158" s="184" t="s">
        <v>187</v>
      </c>
      <c r="K158" s="185">
        <v>10</v>
      </c>
      <c r="L158" s="263">
        <v>0</v>
      </c>
      <c r="M158" s="264"/>
      <c r="N158" s="265">
        <f t="shared" si="5"/>
        <v>0</v>
      </c>
      <c r="O158" s="253"/>
      <c r="P158" s="253"/>
      <c r="Q158" s="253"/>
      <c r="R158" s="38"/>
      <c r="T158" s="179" t="s">
        <v>22</v>
      </c>
      <c r="U158" s="45" t="s">
        <v>44</v>
      </c>
      <c r="V158" s="37"/>
      <c r="W158" s="180">
        <f t="shared" si="6"/>
        <v>0</v>
      </c>
      <c r="X158" s="180">
        <v>0.00014</v>
      </c>
      <c r="Y158" s="180">
        <f t="shared" si="7"/>
        <v>0.0013999999999999998</v>
      </c>
      <c r="Z158" s="180">
        <v>0</v>
      </c>
      <c r="AA158" s="181">
        <f t="shared" si="8"/>
        <v>0</v>
      </c>
      <c r="AR158" s="19" t="s">
        <v>193</v>
      </c>
      <c r="AT158" s="19" t="s">
        <v>190</v>
      </c>
      <c r="AU158" s="19" t="s">
        <v>105</v>
      </c>
      <c r="AY158" s="19" t="s">
        <v>183</v>
      </c>
      <c r="BE158" s="119">
        <f t="shared" si="9"/>
        <v>0</v>
      </c>
      <c r="BF158" s="119">
        <f t="shared" si="10"/>
        <v>0</v>
      </c>
      <c r="BG158" s="119">
        <f t="shared" si="11"/>
        <v>0</v>
      </c>
      <c r="BH158" s="119">
        <f t="shared" si="12"/>
        <v>0</v>
      </c>
      <c r="BI158" s="119">
        <f t="shared" si="13"/>
        <v>0</v>
      </c>
      <c r="BJ158" s="19" t="s">
        <v>87</v>
      </c>
      <c r="BK158" s="119">
        <f t="shared" si="14"/>
        <v>0</v>
      </c>
      <c r="BL158" s="19" t="s">
        <v>193</v>
      </c>
      <c r="BM158" s="19" t="s">
        <v>377</v>
      </c>
    </row>
    <row r="159" spans="2:65" s="1" customFormat="1" ht="22.5" customHeight="1">
      <c r="B159" s="36"/>
      <c r="C159" s="182" t="s">
        <v>10</v>
      </c>
      <c r="D159" s="182" t="s">
        <v>190</v>
      </c>
      <c r="E159" s="183" t="s">
        <v>378</v>
      </c>
      <c r="F159" s="262" t="s">
        <v>369</v>
      </c>
      <c r="G159" s="262"/>
      <c r="H159" s="262"/>
      <c r="I159" s="262"/>
      <c r="J159" s="184" t="s">
        <v>187</v>
      </c>
      <c r="K159" s="185">
        <v>10</v>
      </c>
      <c r="L159" s="263">
        <v>0</v>
      </c>
      <c r="M159" s="264"/>
      <c r="N159" s="265">
        <f t="shared" si="5"/>
        <v>0</v>
      </c>
      <c r="O159" s="253"/>
      <c r="P159" s="253"/>
      <c r="Q159" s="253"/>
      <c r="R159" s="38"/>
      <c r="T159" s="179" t="s">
        <v>22</v>
      </c>
      <c r="U159" s="45" t="s">
        <v>44</v>
      </c>
      <c r="V159" s="37"/>
      <c r="W159" s="180">
        <f t="shared" si="6"/>
        <v>0</v>
      </c>
      <c r="X159" s="180">
        <v>0.00014</v>
      </c>
      <c r="Y159" s="180">
        <f t="shared" si="7"/>
        <v>0.0013999999999999998</v>
      </c>
      <c r="Z159" s="180">
        <v>0</v>
      </c>
      <c r="AA159" s="181">
        <f t="shared" si="8"/>
        <v>0</v>
      </c>
      <c r="AR159" s="19" t="s">
        <v>193</v>
      </c>
      <c r="AT159" s="19" t="s">
        <v>190</v>
      </c>
      <c r="AU159" s="19" t="s">
        <v>105</v>
      </c>
      <c r="AY159" s="19" t="s">
        <v>183</v>
      </c>
      <c r="BE159" s="119">
        <f t="shared" si="9"/>
        <v>0</v>
      </c>
      <c r="BF159" s="119">
        <f t="shared" si="10"/>
        <v>0</v>
      </c>
      <c r="BG159" s="119">
        <f t="shared" si="11"/>
        <v>0</v>
      </c>
      <c r="BH159" s="119">
        <f t="shared" si="12"/>
        <v>0</v>
      </c>
      <c r="BI159" s="119">
        <f t="shared" si="13"/>
        <v>0</v>
      </c>
      <c r="BJ159" s="19" t="s">
        <v>87</v>
      </c>
      <c r="BK159" s="119">
        <f t="shared" si="14"/>
        <v>0</v>
      </c>
      <c r="BL159" s="19" t="s">
        <v>193</v>
      </c>
      <c r="BM159" s="19" t="s">
        <v>379</v>
      </c>
    </row>
    <row r="160" spans="2:65" s="1" customFormat="1" ht="22.5" customHeight="1">
      <c r="B160" s="36"/>
      <c r="C160" s="182" t="s">
        <v>272</v>
      </c>
      <c r="D160" s="182" t="s">
        <v>190</v>
      </c>
      <c r="E160" s="183" t="s">
        <v>380</v>
      </c>
      <c r="F160" s="262" t="s">
        <v>381</v>
      </c>
      <c r="G160" s="262"/>
      <c r="H160" s="262"/>
      <c r="I160" s="262"/>
      <c r="J160" s="184" t="s">
        <v>259</v>
      </c>
      <c r="K160" s="185">
        <v>5</v>
      </c>
      <c r="L160" s="263">
        <v>0</v>
      </c>
      <c r="M160" s="264"/>
      <c r="N160" s="265">
        <f t="shared" si="5"/>
        <v>0</v>
      </c>
      <c r="O160" s="253"/>
      <c r="P160" s="253"/>
      <c r="Q160" s="253"/>
      <c r="R160" s="38"/>
      <c r="T160" s="179" t="s">
        <v>22</v>
      </c>
      <c r="U160" s="45" t="s">
        <v>44</v>
      </c>
      <c r="V160" s="37"/>
      <c r="W160" s="180">
        <f t="shared" si="6"/>
        <v>0</v>
      </c>
      <c r="X160" s="180">
        <v>0.0001</v>
      </c>
      <c r="Y160" s="180">
        <f t="shared" si="7"/>
        <v>0.0005</v>
      </c>
      <c r="Z160" s="180">
        <v>0</v>
      </c>
      <c r="AA160" s="181">
        <f t="shared" si="8"/>
        <v>0</v>
      </c>
      <c r="AR160" s="19" t="s">
        <v>105</v>
      </c>
      <c r="AT160" s="19" t="s">
        <v>190</v>
      </c>
      <c r="AU160" s="19" t="s">
        <v>105</v>
      </c>
      <c r="AY160" s="19" t="s">
        <v>183</v>
      </c>
      <c r="BE160" s="119">
        <f t="shared" si="9"/>
        <v>0</v>
      </c>
      <c r="BF160" s="119">
        <f t="shared" si="10"/>
        <v>0</v>
      </c>
      <c r="BG160" s="119">
        <f t="shared" si="11"/>
        <v>0</v>
      </c>
      <c r="BH160" s="119">
        <f t="shared" si="12"/>
        <v>0</v>
      </c>
      <c r="BI160" s="119">
        <f t="shared" si="13"/>
        <v>0</v>
      </c>
      <c r="BJ160" s="19" t="s">
        <v>87</v>
      </c>
      <c r="BK160" s="119">
        <f t="shared" si="14"/>
        <v>0</v>
      </c>
      <c r="BL160" s="19" t="s">
        <v>87</v>
      </c>
      <c r="BM160" s="19" t="s">
        <v>382</v>
      </c>
    </row>
    <row r="161" spans="2:65" s="1" customFormat="1" ht="22.5" customHeight="1">
      <c r="B161" s="36"/>
      <c r="C161" s="175" t="s">
        <v>276</v>
      </c>
      <c r="D161" s="175" t="s">
        <v>184</v>
      </c>
      <c r="E161" s="176" t="s">
        <v>383</v>
      </c>
      <c r="F161" s="250" t="s">
        <v>384</v>
      </c>
      <c r="G161" s="250"/>
      <c r="H161" s="250"/>
      <c r="I161" s="250"/>
      <c r="J161" s="177" t="s">
        <v>213</v>
      </c>
      <c r="K161" s="178">
        <v>10</v>
      </c>
      <c r="L161" s="251">
        <v>0</v>
      </c>
      <c r="M161" s="252"/>
      <c r="N161" s="253">
        <f t="shared" si="5"/>
        <v>0</v>
      </c>
      <c r="O161" s="253"/>
      <c r="P161" s="253"/>
      <c r="Q161" s="253"/>
      <c r="R161" s="38"/>
      <c r="T161" s="179" t="s">
        <v>22</v>
      </c>
      <c r="U161" s="45" t="s">
        <v>44</v>
      </c>
      <c r="V161" s="37"/>
      <c r="W161" s="180">
        <f t="shared" si="6"/>
        <v>0</v>
      </c>
      <c r="X161" s="180">
        <v>0</v>
      </c>
      <c r="Y161" s="180">
        <f t="shared" si="7"/>
        <v>0</v>
      </c>
      <c r="Z161" s="180">
        <v>0</v>
      </c>
      <c r="AA161" s="181">
        <f t="shared" si="8"/>
        <v>0</v>
      </c>
      <c r="AR161" s="19" t="s">
        <v>188</v>
      </c>
      <c r="AT161" s="19" t="s">
        <v>184</v>
      </c>
      <c r="AU161" s="19" t="s">
        <v>105</v>
      </c>
      <c r="AY161" s="19" t="s">
        <v>183</v>
      </c>
      <c r="BE161" s="119">
        <f t="shared" si="9"/>
        <v>0</v>
      </c>
      <c r="BF161" s="119">
        <f t="shared" si="10"/>
        <v>0</v>
      </c>
      <c r="BG161" s="119">
        <f t="shared" si="11"/>
        <v>0</v>
      </c>
      <c r="BH161" s="119">
        <f t="shared" si="12"/>
        <v>0</v>
      </c>
      <c r="BI161" s="119">
        <f t="shared" si="13"/>
        <v>0</v>
      </c>
      <c r="BJ161" s="19" t="s">
        <v>87</v>
      </c>
      <c r="BK161" s="119">
        <f t="shared" si="14"/>
        <v>0</v>
      </c>
      <c r="BL161" s="19" t="s">
        <v>188</v>
      </c>
      <c r="BM161" s="19" t="s">
        <v>385</v>
      </c>
    </row>
    <row r="162" spans="2:65" s="1" customFormat="1" ht="22.5" customHeight="1">
      <c r="B162" s="36"/>
      <c r="C162" s="182" t="s">
        <v>280</v>
      </c>
      <c r="D162" s="182" t="s">
        <v>190</v>
      </c>
      <c r="E162" s="183" t="s">
        <v>386</v>
      </c>
      <c r="F162" s="262" t="s">
        <v>387</v>
      </c>
      <c r="G162" s="262"/>
      <c r="H162" s="262"/>
      <c r="I162" s="262"/>
      <c r="J162" s="184" t="s">
        <v>213</v>
      </c>
      <c r="K162" s="185">
        <v>10</v>
      </c>
      <c r="L162" s="263">
        <v>0</v>
      </c>
      <c r="M162" s="264"/>
      <c r="N162" s="265">
        <f t="shared" si="5"/>
        <v>0</v>
      </c>
      <c r="O162" s="253"/>
      <c r="P162" s="253"/>
      <c r="Q162" s="253"/>
      <c r="R162" s="38"/>
      <c r="T162" s="179" t="s">
        <v>22</v>
      </c>
      <c r="U162" s="45" t="s">
        <v>44</v>
      </c>
      <c r="V162" s="37"/>
      <c r="W162" s="180">
        <f t="shared" si="6"/>
        <v>0</v>
      </c>
      <c r="X162" s="180">
        <v>0.0065</v>
      </c>
      <c r="Y162" s="180">
        <f t="shared" si="7"/>
        <v>0.065</v>
      </c>
      <c r="Z162" s="180">
        <v>0</v>
      </c>
      <c r="AA162" s="181">
        <f t="shared" si="8"/>
        <v>0</v>
      </c>
      <c r="AR162" s="19" t="s">
        <v>193</v>
      </c>
      <c r="AT162" s="19" t="s">
        <v>190</v>
      </c>
      <c r="AU162" s="19" t="s">
        <v>105</v>
      </c>
      <c r="AY162" s="19" t="s">
        <v>183</v>
      </c>
      <c r="BE162" s="119">
        <f t="shared" si="9"/>
        <v>0</v>
      </c>
      <c r="BF162" s="119">
        <f t="shared" si="10"/>
        <v>0</v>
      </c>
      <c r="BG162" s="119">
        <f t="shared" si="11"/>
        <v>0</v>
      </c>
      <c r="BH162" s="119">
        <f t="shared" si="12"/>
        <v>0</v>
      </c>
      <c r="BI162" s="119">
        <f t="shared" si="13"/>
        <v>0</v>
      </c>
      <c r="BJ162" s="19" t="s">
        <v>87</v>
      </c>
      <c r="BK162" s="119">
        <f t="shared" si="14"/>
        <v>0</v>
      </c>
      <c r="BL162" s="19" t="s">
        <v>193</v>
      </c>
      <c r="BM162" s="19" t="s">
        <v>388</v>
      </c>
    </row>
    <row r="163" spans="2:65" s="1" customFormat="1" ht="22.5" customHeight="1">
      <c r="B163" s="36"/>
      <c r="C163" s="182" t="s">
        <v>286</v>
      </c>
      <c r="D163" s="182" t="s">
        <v>190</v>
      </c>
      <c r="E163" s="183" t="s">
        <v>389</v>
      </c>
      <c r="F163" s="262" t="s">
        <v>390</v>
      </c>
      <c r="G163" s="262"/>
      <c r="H163" s="262"/>
      <c r="I163" s="262"/>
      <c r="J163" s="184" t="s">
        <v>187</v>
      </c>
      <c r="K163" s="185">
        <v>68</v>
      </c>
      <c r="L163" s="263">
        <v>0</v>
      </c>
      <c r="M163" s="264"/>
      <c r="N163" s="265">
        <f t="shared" si="5"/>
        <v>0</v>
      </c>
      <c r="O163" s="253"/>
      <c r="P163" s="253"/>
      <c r="Q163" s="253"/>
      <c r="R163" s="38"/>
      <c r="T163" s="179" t="s">
        <v>22</v>
      </c>
      <c r="U163" s="45" t="s">
        <v>44</v>
      </c>
      <c r="V163" s="37"/>
      <c r="W163" s="180">
        <f t="shared" si="6"/>
        <v>0</v>
      </c>
      <c r="X163" s="180">
        <v>4E-05</v>
      </c>
      <c r="Y163" s="180">
        <f t="shared" si="7"/>
        <v>0.00272</v>
      </c>
      <c r="Z163" s="180">
        <v>0</v>
      </c>
      <c r="AA163" s="181">
        <f t="shared" si="8"/>
        <v>0</v>
      </c>
      <c r="AR163" s="19" t="s">
        <v>193</v>
      </c>
      <c r="AT163" s="19" t="s">
        <v>190</v>
      </c>
      <c r="AU163" s="19" t="s">
        <v>105</v>
      </c>
      <c r="AY163" s="19" t="s">
        <v>183</v>
      </c>
      <c r="BE163" s="119">
        <f t="shared" si="9"/>
        <v>0</v>
      </c>
      <c r="BF163" s="119">
        <f t="shared" si="10"/>
        <v>0</v>
      </c>
      <c r="BG163" s="119">
        <f t="shared" si="11"/>
        <v>0</v>
      </c>
      <c r="BH163" s="119">
        <f t="shared" si="12"/>
        <v>0</v>
      </c>
      <c r="BI163" s="119">
        <f t="shared" si="13"/>
        <v>0</v>
      </c>
      <c r="BJ163" s="19" t="s">
        <v>87</v>
      </c>
      <c r="BK163" s="119">
        <f t="shared" si="14"/>
        <v>0</v>
      </c>
      <c r="BL163" s="19" t="s">
        <v>193</v>
      </c>
      <c r="BM163" s="19" t="s">
        <v>391</v>
      </c>
    </row>
    <row r="164" spans="2:65" s="1" customFormat="1" ht="22.5" customHeight="1">
      <c r="B164" s="36"/>
      <c r="C164" s="182" t="s">
        <v>290</v>
      </c>
      <c r="D164" s="182" t="s">
        <v>190</v>
      </c>
      <c r="E164" s="183" t="s">
        <v>392</v>
      </c>
      <c r="F164" s="262" t="s">
        <v>393</v>
      </c>
      <c r="G164" s="262"/>
      <c r="H164" s="262"/>
      <c r="I164" s="262"/>
      <c r="J164" s="184" t="s">
        <v>187</v>
      </c>
      <c r="K164" s="185">
        <v>1</v>
      </c>
      <c r="L164" s="263">
        <v>0</v>
      </c>
      <c r="M164" s="264"/>
      <c r="N164" s="265">
        <f t="shared" si="5"/>
        <v>0</v>
      </c>
      <c r="O164" s="253"/>
      <c r="P164" s="253"/>
      <c r="Q164" s="253"/>
      <c r="R164" s="38"/>
      <c r="T164" s="179" t="s">
        <v>22</v>
      </c>
      <c r="U164" s="45" t="s">
        <v>44</v>
      </c>
      <c r="V164" s="37"/>
      <c r="W164" s="180">
        <f t="shared" si="6"/>
        <v>0</v>
      </c>
      <c r="X164" s="180">
        <v>0.00118</v>
      </c>
      <c r="Y164" s="180">
        <f t="shared" si="7"/>
        <v>0.00118</v>
      </c>
      <c r="Z164" s="180">
        <v>0</v>
      </c>
      <c r="AA164" s="181">
        <f t="shared" si="8"/>
        <v>0</v>
      </c>
      <c r="AR164" s="19" t="s">
        <v>193</v>
      </c>
      <c r="AT164" s="19" t="s">
        <v>190</v>
      </c>
      <c r="AU164" s="19" t="s">
        <v>105</v>
      </c>
      <c r="AY164" s="19" t="s">
        <v>183</v>
      </c>
      <c r="BE164" s="119">
        <f t="shared" si="9"/>
        <v>0</v>
      </c>
      <c r="BF164" s="119">
        <f t="shared" si="10"/>
        <v>0</v>
      </c>
      <c r="BG164" s="119">
        <f t="shared" si="11"/>
        <v>0</v>
      </c>
      <c r="BH164" s="119">
        <f t="shared" si="12"/>
        <v>0</v>
      </c>
      <c r="BI164" s="119">
        <f t="shared" si="13"/>
        <v>0</v>
      </c>
      <c r="BJ164" s="19" t="s">
        <v>87</v>
      </c>
      <c r="BK164" s="119">
        <f t="shared" si="14"/>
        <v>0</v>
      </c>
      <c r="BL164" s="19" t="s">
        <v>193</v>
      </c>
      <c r="BM164" s="19" t="s">
        <v>394</v>
      </c>
    </row>
    <row r="165" spans="2:65" s="1" customFormat="1" ht="22.5" customHeight="1">
      <c r="B165" s="36"/>
      <c r="C165" s="182" t="s">
        <v>294</v>
      </c>
      <c r="D165" s="182" t="s">
        <v>190</v>
      </c>
      <c r="E165" s="183" t="s">
        <v>395</v>
      </c>
      <c r="F165" s="262" t="s">
        <v>396</v>
      </c>
      <c r="G165" s="262"/>
      <c r="H165" s="262"/>
      <c r="I165" s="262"/>
      <c r="J165" s="184" t="s">
        <v>187</v>
      </c>
      <c r="K165" s="185">
        <v>4</v>
      </c>
      <c r="L165" s="263">
        <v>0</v>
      </c>
      <c r="M165" s="264"/>
      <c r="N165" s="265">
        <f t="shared" si="5"/>
        <v>0</v>
      </c>
      <c r="O165" s="253"/>
      <c r="P165" s="253"/>
      <c r="Q165" s="253"/>
      <c r="R165" s="38"/>
      <c r="T165" s="179" t="s">
        <v>22</v>
      </c>
      <c r="U165" s="45" t="s">
        <v>44</v>
      </c>
      <c r="V165" s="37"/>
      <c r="W165" s="180">
        <f t="shared" si="6"/>
        <v>0</v>
      </c>
      <c r="X165" s="180">
        <v>0.005</v>
      </c>
      <c r="Y165" s="180">
        <f t="shared" si="7"/>
        <v>0.02</v>
      </c>
      <c r="Z165" s="180">
        <v>0</v>
      </c>
      <c r="AA165" s="181">
        <f t="shared" si="8"/>
        <v>0</v>
      </c>
      <c r="AR165" s="19" t="s">
        <v>105</v>
      </c>
      <c r="AT165" s="19" t="s">
        <v>190</v>
      </c>
      <c r="AU165" s="19" t="s">
        <v>105</v>
      </c>
      <c r="AY165" s="19" t="s">
        <v>183</v>
      </c>
      <c r="BE165" s="119">
        <f t="shared" si="9"/>
        <v>0</v>
      </c>
      <c r="BF165" s="119">
        <f t="shared" si="10"/>
        <v>0</v>
      </c>
      <c r="BG165" s="119">
        <f t="shared" si="11"/>
        <v>0</v>
      </c>
      <c r="BH165" s="119">
        <f t="shared" si="12"/>
        <v>0</v>
      </c>
      <c r="BI165" s="119">
        <f t="shared" si="13"/>
        <v>0</v>
      </c>
      <c r="BJ165" s="19" t="s">
        <v>87</v>
      </c>
      <c r="BK165" s="119">
        <f t="shared" si="14"/>
        <v>0</v>
      </c>
      <c r="BL165" s="19" t="s">
        <v>87</v>
      </c>
      <c r="BM165" s="19" t="s">
        <v>397</v>
      </c>
    </row>
    <row r="166" spans="2:65" s="1" customFormat="1" ht="22.5" customHeight="1">
      <c r="B166" s="36"/>
      <c r="C166" s="182" t="s">
        <v>298</v>
      </c>
      <c r="D166" s="182" t="s">
        <v>190</v>
      </c>
      <c r="E166" s="183" t="s">
        <v>398</v>
      </c>
      <c r="F166" s="262" t="s">
        <v>399</v>
      </c>
      <c r="G166" s="262"/>
      <c r="H166" s="262"/>
      <c r="I166" s="262"/>
      <c r="J166" s="184" t="s">
        <v>213</v>
      </c>
      <c r="K166" s="185">
        <v>29</v>
      </c>
      <c r="L166" s="263">
        <v>0</v>
      </c>
      <c r="M166" s="264"/>
      <c r="N166" s="265">
        <f t="shared" si="5"/>
        <v>0</v>
      </c>
      <c r="O166" s="253"/>
      <c r="P166" s="253"/>
      <c r="Q166" s="253"/>
      <c r="R166" s="38"/>
      <c r="T166" s="179" t="s">
        <v>22</v>
      </c>
      <c r="U166" s="45" t="s">
        <v>44</v>
      </c>
      <c r="V166" s="37"/>
      <c r="W166" s="180">
        <f t="shared" si="6"/>
        <v>0</v>
      </c>
      <c r="X166" s="180">
        <v>0.0001</v>
      </c>
      <c r="Y166" s="180">
        <f t="shared" si="7"/>
        <v>0.0029000000000000002</v>
      </c>
      <c r="Z166" s="180">
        <v>0</v>
      </c>
      <c r="AA166" s="181">
        <f t="shared" si="8"/>
        <v>0</v>
      </c>
      <c r="AR166" s="19" t="s">
        <v>105</v>
      </c>
      <c r="AT166" s="19" t="s">
        <v>190</v>
      </c>
      <c r="AU166" s="19" t="s">
        <v>105</v>
      </c>
      <c r="AY166" s="19" t="s">
        <v>183</v>
      </c>
      <c r="BE166" s="119">
        <f t="shared" si="9"/>
        <v>0</v>
      </c>
      <c r="BF166" s="119">
        <f t="shared" si="10"/>
        <v>0</v>
      </c>
      <c r="BG166" s="119">
        <f t="shared" si="11"/>
        <v>0</v>
      </c>
      <c r="BH166" s="119">
        <f t="shared" si="12"/>
        <v>0</v>
      </c>
      <c r="BI166" s="119">
        <f t="shared" si="13"/>
        <v>0</v>
      </c>
      <c r="BJ166" s="19" t="s">
        <v>87</v>
      </c>
      <c r="BK166" s="119">
        <f t="shared" si="14"/>
        <v>0</v>
      </c>
      <c r="BL166" s="19" t="s">
        <v>87</v>
      </c>
      <c r="BM166" s="19" t="s">
        <v>400</v>
      </c>
    </row>
    <row r="167" spans="2:63" s="10" customFormat="1" ht="29.9" customHeight="1">
      <c r="B167" s="164"/>
      <c r="C167" s="165"/>
      <c r="D167" s="174" t="s">
        <v>314</v>
      </c>
      <c r="E167" s="174"/>
      <c r="F167" s="174"/>
      <c r="G167" s="174"/>
      <c r="H167" s="174"/>
      <c r="I167" s="174"/>
      <c r="J167" s="174"/>
      <c r="K167" s="174"/>
      <c r="L167" s="174"/>
      <c r="M167" s="174"/>
      <c r="N167" s="260">
        <f>BK167</f>
        <v>0</v>
      </c>
      <c r="O167" s="261"/>
      <c r="P167" s="261"/>
      <c r="Q167" s="261"/>
      <c r="R167" s="167"/>
      <c r="T167" s="168"/>
      <c r="U167" s="165"/>
      <c r="V167" s="165"/>
      <c r="W167" s="169">
        <f>SUM(W168:W169)</f>
        <v>0</v>
      </c>
      <c r="X167" s="165"/>
      <c r="Y167" s="169">
        <f>SUM(Y168:Y169)</f>
        <v>0.03</v>
      </c>
      <c r="Z167" s="165"/>
      <c r="AA167" s="170">
        <f>SUM(AA168:AA169)</f>
        <v>0</v>
      </c>
      <c r="AR167" s="171" t="s">
        <v>105</v>
      </c>
      <c r="AT167" s="172" t="s">
        <v>78</v>
      </c>
      <c r="AU167" s="172" t="s">
        <v>87</v>
      </c>
      <c r="AY167" s="171" t="s">
        <v>183</v>
      </c>
      <c r="BK167" s="173">
        <f>SUM(BK168:BK169)</f>
        <v>0</v>
      </c>
    </row>
    <row r="168" spans="2:65" s="1" customFormat="1" ht="44.25" customHeight="1">
      <c r="B168" s="36"/>
      <c r="C168" s="175" t="s">
        <v>303</v>
      </c>
      <c r="D168" s="175" t="s">
        <v>184</v>
      </c>
      <c r="E168" s="176" t="s">
        <v>401</v>
      </c>
      <c r="F168" s="250" t="s">
        <v>402</v>
      </c>
      <c r="G168" s="250"/>
      <c r="H168" s="250"/>
      <c r="I168" s="250"/>
      <c r="J168" s="177" t="s">
        <v>213</v>
      </c>
      <c r="K168" s="178">
        <v>530</v>
      </c>
      <c r="L168" s="251">
        <v>0</v>
      </c>
      <c r="M168" s="252"/>
      <c r="N168" s="253">
        <f>ROUND(L168*K168,2)</f>
        <v>0</v>
      </c>
      <c r="O168" s="253"/>
      <c r="P168" s="253"/>
      <c r="Q168" s="253"/>
      <c r="R168" s="38"/>
      <c r="T168" s="179" t="s">
        <v>22</v>
      </c>
      <c r="U168" s="45" t="s">
        <v>44</v>
      </c>
      <c r="V168" s="37"/>
      <c r="W168" s="180">
        <f>V168*K168</f>
        <v>0</v>
      </c>
      <c r="X168" s="180">
        <v>0</v>
      </c>
      <c r="Y168" s="180">
        <f>X168*K168</f>
        <v>0</v>
      </c>
      <c r="Z168" s="180">
        <v>0</v>
      </c>
      <c r="AA168" s="181">
        <f>Z168*K168</f>
        <v>0</v>
      </c>
      <c r="AR168" s="19" t="s">
        <v>248</v>
      </c>
      <c r="AT168" s="19" t="s">
        <v>184</v>
      </c>
      <c r="AU168" s="19" t="s">
        <v>105</v>
      </c>
      <c r="AY168" s="19" t="s">
        <v>183</v>
      </c>
      <c r="BE168" s="119">
        <f>IF(U168="základní",N168,0)</f>
        <v>0</v>
      </c>
      <c r="BF168" s="119">
        <f>IF(U168="snížená",N168,0)</f>
        <v>0</v>
      </c>
      <c r="BG168" s="119">
        <f>IF(U168="zákl. přenesená",N168,0)</f>
        <v>0</v>
      </c>
      <c r="BH168" s="119">
        <f>IF(U168="sníž. přenesená",N168,0)</f>
        <v>0</v>
      </c>
      <c r="BI168" s="119">
        <f>IF(U168="nulová",N168,0)</f>
        <v>0</v>
      </c>
      <c r="BJ168" s="19" t="s">
        <v>87</v>
      </c>
      <c r="BK168" s="119">
        <f>ROUND(L168*K168,2)</f>
        <v>0</v>
      </c>
      <c r="BL168" s="19" t="s">
        <v>248</v>
      </c>
      <c r="BM168" s="19" t="s">
        <v>403</v>
      </c>
    </row>
    <row r="169" spans="2:65" s="1" customFormat="1" ht="31.5" customHeight="1">
      <c r="B169" s="36"/>
      <c r="C169" s="182" t="s">
        <v>404</v>
      </c>
      <c r="D169" s="182" t="s">
        <v>190</v>
      </c>
      <c r="E169" s="183" t="s">
        <v>405</v>
      </c>
      <c r="F169" s="262" t="s">
        <v>406</v>
      </c>
      <c r="G169" s="262"/>
      <c r="H169" s="262"/>
      <c r="I169" s="262"/>
      <c r="J169" s="184" t="s">
        <v>407</v>
      </c>
      <c r="K169" s="185">
        <v>30</v>
      </c>
      <c r="L169" s="263">
        <v>0</v>
      </c>
      <c r="M169" s="264"/>
      <c r="N169" s="265">
        <f>ROUND(L169*K169,2)</f>
        <v>0</v>
      </c>
      <c r="O169" s="253"/>
      <c r="P169" s="253"/>
      <c r="Q169" s="253"/>
      <c r="R169" s="38"/>
      <c r="T169" s="179" t="s">
        <v>22</v>
      </c>
      <c r="U169" s="45" t="s">
        <v>44</v>
      </c>
      <c r="V169" s="37"/>
      <c r="W169" s="180">
        <f>V169*K169</f>
        <v>0</v>
      </c>
      <c r="X169" s="180">
        <v>0.001</v>
      </c>
      <c r="Y169" s="180">
        <f>X169*K169</f>
        <v>0.03</v>
      </c>
      <c r="Z169" s="180">
        <v>0</v>
      </c>
      <c r="AA169" s="181">
        <f>Z169*K169</f>
        <v>0</v>
      </c>
      <c r="AR169" s="19" t="s">
        <v>408</v>
      </c>
      <c r="AT169" s="19" t="s">
        <v>190</v>
      </c>
      <c r="AU169" s="19" t="s">
        <v>105</v>
      </c>
      <c r="AY169" s="19" t="s">
        <v>183</v>
      </c>
      <c r="BE169" s="119">
        <f>IF(U169="základní",N169,0)</f>
        <v>0</v>
      </c>
      <c r="BF169" s="119">
        <f>IF(U169="snížená",N169,0)</f>
        <v>0</v>
      </c>
      <c r="BG169" s="119">
        <f>IF(U169="zákl. přenesená",N169,0)</f>
        <v>0</v>
      </c>
      <c r="BH169" s="119">
        <f>IF(U169="sníž. přenesená",N169,0)</f>
        <v>0</v>
      </c>
      <c r="BI169" s="119">
        <f>IF(U169="nulová",N169,0)</f>
        <v>0</v>
      </c>
      <c r="BJ169" s="19" t="s">
        <v>87</v>
      </c>
      <c r="BK169" s="119">
        <f>ROUND(L169*K169,2)</f>
        <v>0</v>
      </c>
      <c r="BL169" s="19" t="s">
        <v>248</v>
      </c>
      <c r="BM169" s="19" t="s">
        <v>409</v>
      </c>
    </row>
    <row r="170" spans="2:63" s="10" customFormat="1" ht="37.4" customHeight="1">
      <c r="B170" s="164"/>
      <c r="C170" s="165"/>
      <c r="D170" s="166" t="s">
        <v>148</v>
      </c>
      <c r="E170" s="166"/>
      <c r="F170" s="166"/>
      <c r="G170" s="166"/>
      <c r="H170" s="166"/>
      <c r="I170" s="166"/>
      <c r="J170" s="166"/>
      <c r="K170" s="166"/>
      <c r="L170" s="166"/>
      <c r="M170" s="166"/>
      <c r="N170" s="247">
        <f>BK170</f>
        <v>0</v>
      </c>
      <c r="O170" s="248"/>
      <c r="P170" s="248"/>
      <c r="Q170" s="248"/>
      <c r="R170" s="167"/>
      <c r="T170" s="168"/>
      <c r="U170" s="165"/>
      <c r="V170" s="165"/>
      <c r="W170" s="169">
        <f>W171+W207+W212</f>
        <v>0</v>
      </c>
      <c r="X170" s="165"/>
      <c r="Y170" s="169">
        <f>Y171+Y207+Y212</f>
        <v>9.434930000000001</v>
      </c>
      <c r="Z170" s="165"/>
      <c r="AA170" s="170">
        <f>AA171+AA207+AA212</f>
        <v>0</v>
      </c>
      <c r="AR170" s="171" t="s">
        <v>182</v>
      </c>
      <c r="AT170" s="172" t="s">
        <v>78</v>
      </c>
      <c r="AU170" s="172" t="s">
        <v>79</v>
      </c>
      <c r="AY170" s="171" t="s">
        <v>183</v>
      </c>
      <c r="BK170" s="173">
        <f>BK171+BK207+BK212</f>
        <v>0</v>
      </c>
    </row>
    <row r="171" spans="2:63" s="10" customFormat="1" ht="19.9" customHeight="1">
      <c r="B171" s="164"/>
      <c r="C171" s="165"/>
      <c r="D171" s="174" t="s">
        <v>149</v>
      </c>
      <c r="E171" s="174"/>
      <c r="F171" s="174"/>
      <c r="G171" s="174"/>
      <c r="H171" s="174"/>
      <c r="I171" s="174"/>
      <c r="J171" s="174"/>
      <c r="K171" s="174"/>
      <c r="L171" s="174"/>
      <c r="M171" s="174"/>
      <c r="N171" s="258">
        <f>BK171</f>
        <v>0</v>
      </c>
      <c r="O171" s="259"/>
      <c r="P171" s="259"/>
      <c r="Q171" s="259"/>
      <c r="R171" s="167"/>
      <c r="T171" s="168"/>
      <c r="U171" s="165"/>
      <c r="V171" s="165"/>
      <c r="W171" s="169">
        <f>SUM(W172:W206)</f>
        <v>0</v>
      </c>
      <c r="X171" s="165"/>
      <c r="Y171" s="169">
        <f>SUM(Y172:Y206)</f>
        <v>2.99791</v>
      </c>
      <c r="Z171" s="165"/>
      <c r="AA171" s="170">
        <f>SUM(AA172:AA206)</f>
        <v>0</v>
      </c>
      <c r="AR171" s="171" t="s">
        <v>182</v>
      </c>
      <c r="AT171" s="172" t="s">
        <v>78</v>
      </c>
      <c r="AU171" s="172" t="s">
        <v>87</v>
      </c>
      <c r="AY171" s="171" t="s">
        <v>183</v>
      </c>
      <c r="BK171" s="173">
        <f>SUM(BK172:BK206)</f>
        <v>0</v>
      </c>
    </row>
    <row r="172" spans="2:65" s="1" customFormat="1" ht="31.5" customHeight="1">
      <c r="B172" s="36"/>
      <c r="C172" s="175" t="s">
        <v>410</v>
      </c>
      <c r="D172" s="175" t="s">
        <v>184</v>
      </c>
      <c r="E172" s="176" t="s">
        <v>411</v>
      </c>
      <c r="F172" s="250" t="s">
        <v>412</v>
      </c>
      <c r="G172" s="250"/>
      <c r="H172" s="250"/>
      <c r="I172" s="250"/>
      <c r="J172" s="177" t="s">
        <v>187</v>
      </c>
      <c r="K172" s="178">
        <v>10</v>
      </c>
      <c r="L172" s="251">
        <v>0</v>
      </c>
      <c r="M172" s="252"/>
      <c r="N172" s="253">
        <f aca="true" t="shared" si="15" ref="N172:N206">ROUND(L172*K172,2)</f>
        <v>0</v>
      </c>
      <c r="O172" s="253"/>
      <c r="P172" s="253"/>
      <c r="Q172" s="253"/>
      <c r="R172" s="38"/>
      <c r="T172" s="179" t="s">
        <v>22</v>
      </c>
      <c r="U172" s="45" t="s">
        <v>44</v>
      </c>
      <c r="V172" s="37"/>
      <c r="W172" s="180">
        <f aca="true" t="shared" si="16" ref="W172:W206">V172*K172</f>
        <v>0</v>
      </c>
      <c r="X172" s="180">
        <v>0</v>
      </c>
      <c r="Y172" s="180">
        <f aca="true" t="shared" si="17" ref="Y172:Y206">X172*K172</f>
        <v>0</v>
      </c>
      <c r="Z172" s="180">
        <v>0</v>
      </c>
      <c r="AA172" s="181">
        <f aca="true" t="shared" si="18" ref="AA172:AA206">Z172*K172</f>
        <v>0</v>
      </c>
      <c r="AR172" s="19" t="s">
        <v>188</v>
      </c>
      <c r="AT172" s="19" t="s">
        <v>184</v>
      </c>
      <c r="AU172" s="19" t="s">
        <v>105</v>
      </c>
      <c r="AY172" s="19" t="s">
        <v>183</v>
      </c>
      <c r="BE172" s="119">
        <f aca="true" t="shared" si="19" ref="BE172:BE206">IF(U172="základní",N172,0)</f>
        <v>0</v>
      </c>
      <c r="BF172" s="119">
        <f aca="true" t="shared" si="20" ref="BF172:BF206">IF(U172="snížená",N172,0)</f>
        <v>0</v>
      </c>
      <c r="BG172" s="119">
        <f aca="true" t="shared" si="21" ref="BG172:BG206">IF(U172="zákl. přenesená",N172,0)</f>
        <v>0</v>
      </c>
      <c r="BH172" s="119">
        <f aca="true" t="shared" si="22" ref="BH172:BH206">IF(U172="sníž. přenesená",N172,0)</f>
        <v>0</v>
      </c>
      <c r="BI172" s="119">
        <f aca="true" t="shared" si="23" ref="BI172:BI206">IF(U172="nulová",N172,0)</f>
        <v>0</v>
      </c>
      <c r="BJ172" s="19" t="s">
        <v>87</v>
      </c>
      <c r="BK172" s="119">
        <f aca="true" t="shared" si="24" ref="BK172:BK206">ROUND(L172*K172,2)</f>
        <v>0</v>
      </c>
      <c r="BL172" s="19" t="s">
        <v>188</v>
      </c>
      <c r="BM172" s="19" t="s">
        <v>413</v>
      </c>
    </row>
    <row r="173" spans="2:65" s="1" customFormat="1" ht="22.5" customHeight="1">
      <c r="B173" s="36"/>
      <c r="C173" s="182" t="s">
        <v>408</v>
      </c>
      <c r="D173" s="182" t="s">
        <v>190</v>
      </c>
      <c r="E173" s="183" t="s">
        <v>414</v>
      </c>
      <c r="F173" s="262" t="s">
        <v>415</v>
      </c>
      <c r="G173" s="262"/>
      <c r="H173" s="262"/>
      <c r="I173" s="262"/>
      <c r="J173" s="184" t="s">
        <v>187</v>
      </c>
      <c r="K173" s="185">
        <v>10</v>
      </c>
      <c r="L173" s="263">
        <v>0</v>
      </c>
      <c r="M173" s="264"/>
      <c r="N173" s="265">
        <f t="shared" si="15"/>
        <v>0</v>
      </c>
      <c r="O173" s="253"/>
      <c r="P173" s="253"/>
      <c r="Q173" s="253"/>
      <c r="R173" s="38"/>
      <c r="T173" s="179" t="s">
        <v>22</v>
      </c>
      <c r="U173" s="45" t="s">
        <v>44</v>
      </c>
      <c r="V173" s="37"/>
      <c r="W173" s="180">
        <f t="shared" si="16"/>
        <v>0</v>
      </c>
      <c r="X173" s="180">
        <v>6E-05</v>
      </c>
      <c r="Y173" s="180">
        <f t="shared" si="17"/>
        <v>0.0006000000000000001</v>
      </c>
      <c r="Z173" s="180">
        <v>0</v>
      </c>
      <c r="AA173" s="181">
        <f t="shared" si="18"/>
        <v>0</v>
      </c>
      <c r="AR173" s="19" t="s">
        <v>193</v>
      </c>
      <c r="AT173" s="19" t="s">
        <v>190</v>
      </c>
      <c r="AU173" s="19" t="s">
        <v>105</v>
      </c>
      <c r="AY173" s="19" t="s">
        <v>183</v>
      </c>
      <c r="BE173" s="119">
        <f t="shared" si="19"/>
        <v>0</v>
      </c>
      <c r="BF173" s="119">
        <f t="shared" si="20"/>
        <v>0</v>
      </c>
      <c r="BG173" s="119">
        <f t="shared" si="21"/>
        <v>0</v>
      </c>
      <c r="BH173" s="119">
        <f t="shared" si="22"/>
        <v>0</v>
      </c>
      <c r="BI173" s="119">
        <f t="shared" si="23"/>
        <v>0</v>
      </c>
      <c r="BJ173" s="19" t="s">
        <v>87</v>
      </c>
      <c r="BK173" s="119">
        <f t="shared" si="24"/>
        <v>0</v>
      </c>
      <c r="BL173" s="19" t="s">
        <v>193</v>
      </c>
      <c r="BM173" s="19" t="s">
        <v>416</v>
      </c>
    </row>
    <row r="174" spans="2:65" s="1" customFormat="1" ht="22.5" customHeight="1">
      <c r="B174" s="36"/>
      <c r="C174" s="182" t="s">
        <v>417</v>
      </c>
      <c r="D174" s="182" t="s">
        <v>190</v>
      </c>
      <c r="E174" s="183" t="s">
        <v>418</v>
      </c>
      <c r="F174" s="262" t="s">
        <v>419</v>
      </c>
      <c r="G174" s="262"/>
      <c r="H174" s="262"/>
      <c r="I174" s="262"/>
      <c r="J174" s="184" t="s">
        <v>187</v>
      </c>
      <c r="K174" s="185">
        <v>20</v>
      </c>
      <c r="L174" s="263">
        <v>0</v>
      </c>
      <c r="M174" s="264"/>
      <c r="N174" s="265">
        <f t="shared" si="15"/>
        <v>0</v>
      </c>
      <c r="O174" s="253"/>
      <c r="P174" s="253"/>
      <c r="Q174" s="253"/>
      <c r="R174" s="38"/>
      <c r="T174" s="179" t="s">
        <v>22</v>
      </c>
      <c r="U174" s="45" t="s">
        <v>44</v>
      </c>
      <c r="V174" s="37"/>
      <c r="W174" s="180">
        <f t="shared" si="16"/>
        <v>0</v>
      </c>
      <c r="X174" s="180">
        <v>6E-05</v>
      </c>
      <c r="Y174" s="180">
        <f t="shared" si="17"/>
        <v>0.0012000000000000001</v>
      </c>
      <c r="Z174" s="180">
        <v>0</v>
      </c>
      <c r="AA174" s="181">
        <f t="shared" si="18"/>
        <v>0</v>
      </c>
      <c r="AR174" s="19" t="s">
        <v>193</v>
      </c>
      <c r="AT174" s="19" t="s">
        <v>190</v>
      </c>
      <c r="AU174" s="19" t="s">
        <v>105</v>
      </c>
      <c r="AY174" s="19" t="s">
        <v>183</v>
      </c>
      <c r="BE174" s="119">
        <f t="shared" si="19"/>
        <v>0</v>
      </c>
      <c r="BF174" s="119">
        <f t="shared" si="20"/>
        <v>0</v>
      </c>
      <c r="BG174" s="119">
        <f t="shared" si="21"/>
        <v>0</v>
      </c>
      <c r="BH174" s="119">
        <f t="shared" si="22"/>
        <v>0</v>
      </c>
      <c r="BI174" s="119">
        <f t="shared" si="23"/>
        <v>0</v>
      </c>
      <c r="BJ174" s="19" t="s">
        <v>87</v>
      </c>
      <c r="BK174" s="119">
        <f t="shared" si="24"/>
        <v>0</v>
      </c>
      <c r="BL174" s="19" t="s">
        <v>193</v>
      </c>
      <c r="BM174" s="19" t="s">
        <v>420</v>
      </c>
    </row>
    <row r="175" spans="2:65" s="1" customFormat="1" ht="22.5" customHeight="1">
      <c r="B175" s="36"/>
      <c r="C175" s="182" t="s">
        <v>421</v>
      </c>
      <c r="D175" s="182" t="s">
        <v>190</v>
      </c>
      <c r="E175" s="183" t="s">
        <v>422</v>
      </c>
      <c r="F175" s="262" t="s">
        <v>423</v>
      </c>
      <c r="G175" s="262"/>
      <c r="H175" s="262"/>
      <c r="I175" s="262"/>
      <c r="J175" s="184" t="s">
        <v>187</v>
      </c>
      <c r="K175" s="185">
        <v>10</v>
      </c>
      <c r="L175" s="263">
        <v>0</v>
      </c>
      <c r="M175" s="264"/>
      <c r="N175" s="265">
        <f t="shared" si="15"/>
        <v>0</v>
      </c>
      <c r="O175" s="253"/>
      <c r="P175" s="253"/>
      <c r="Q175" s="253"/>
      <c r="R175" s="38"/>
      <c r="T175" s="179" t="s">
        <v>22</v>
      </c>
      <c r="U175" s="45" t="s">
        <v>44</v>
      </c>
      <c r="V175" s="37"/>
      <c r="W175" s="180">
        <f t="shared" si="16"/>
        <v>0</v>
      </c>
      <c r="X175" s="180">
        <v>6E-05</v>
      </c>
      <c r="Y175" s="180">
        <f t="shared" si="17"/>
        <v>0.0006000000000000001</v>
      </c>
      <c r="Z175" s="180">
        <v>0</v>
      </c>
      <c r="AA175" s="181">
        <f t="shared" si="18"/>
        <v>0</v>
      </c>
      <c r="AR175" s="19" t="s">
        <v>193</v>
      </c>
      <c r="AT175" s="19" t="s">
        <v>190</v>
      </c>
      <c r="AU175" s="19" t="s">
        <v>105</v>
      </c>
      <c r="AY175" s="19" t="s">
        <v>183</v>
      </c>
      <c r="BE175" s="119">
        <f t="shared" si="19"/>
        <v>0</v>
      </c>
      <c r="BF175" s="119">
        <f t="shared" si="20"/>
        <v>0</v>
      </c>
      <c r="BG175" s="119">
        <f t="shared" si="21"/>
        <v>0</v>
      </c>
      <c r="BH175" s="119">
        <f t="shared" si="22"/>
        <v>0</v>
      </c>
      <c r="BI175" s="119">
        <f t="shared" si="23"/>
        <v>0</v>
      </c>
      <c r="BJ175" s="19" t="s">
        <v>87</v>
      </c>
      <c r="BK175" s="119">
        <f t="shared" si="24"/>
        <v>0</v>
      </c>
      <c r="BL175" s="19" t="s">
        <v>193</v>
      </c>
      <c r="BM175" s="19" t="s">
        <v>424</v>
      </c>
    </row>
    <row r="176" spans="2:65" s="1" customFormat="1" ht="22.5" customHeight="1">
      <c r="B176" s="36"/>
      <c r="C176" s="182" t="s">
        <v>425</v>
      </c>
      <c r="D176" s="182" t="s">
        <v>190</v>
      </c>
      <c r="E176" s="183" t="s">
        <v>426</v>
      </c>
      <c r="F176" s="262" t="s">
        <v>427</v>
      </c>
      <c r="G176" s="262"/>
      <c r="H176" s="262"/>
      <c r="I176" s="262"/>
      <c r="J176" s="184" t="s">
        <v>283</v>
      </c>
      <c r="K176" s="185">
        <v>20</v>
      </c>
      <c r="L176" s="263">
        <v>0</v>
      </c>
      <c r="M176" s="264"/>
      <c r="N176" s="265">
        <f t="shared" si="15"/>
        <v>0</v>
      </c>
      <c r="O176" s="253"/>
      <c r="P176" s="253"/>
      <c r="Q176" s="253"/>
      <c r="R176" s="38"/>
      <c r="T176" s="179" t="s">
        <v>22</v>
      </c>
      <c r="U176" s="45" t="s">
        <v>44</v>
      </c>
      <c r="V176" s="37"/>
      <c r="W176" s="180">
        <f t="shared" si="16"/>
        <v>0</v>
      </c>
      <c r="X176" s="180">
        <v>6E-05</v>
      </c>
      <c r="Y176" s="180">
        <f t="shared" si="17"/>
        <v>0.0012000000000000001</v>
      </c>
      <c r="Z176" s="180">
        <v>0</v>
      </c>
      <c r="AA176" s="181">
        <f t="shared" si="18"/>
        <v>0</v>
      </c>
      <c r="AR176" s="19" t="s">
        <v>193</v>
      </c>
      <c r="AT176" s="19" t="s">
        <v>190</v>
      </c>
      <c r="AU176" s="19" t="s">
        <v>105</v>
      </c>
      <c r="AY176" s="19" t="s">
        <v>183</v>
      </c>
      <c r="BE176" s="119">
        <f t="shared" si="19"/>
        <v>0</v>
      </c>
      <c r="BF176" s="119">
        <f t="shared" si="20"/>
        <v>0</v>
      </c>
      <c r="BG176" s="119">
        <f t="shared" si="21"/>
        <v>0</v>
      </c>
      <c r="BH176" s="119">
        <f t="shared" si="22"/>
        <v>0</v>
      </c>
      <c r="BI176" s="119">
        <f t="shared" si="23"/>
        <v>0</v>
      </c>
      <c r="BJ176" s="19" t="s">
        <v>87</v>
      </c>
      <c r="BK176" s="119">
        <f t="shared" si="24"/>
        <v>0</v>
      </c>
      <c r="BL176" s="19" t="s">
        <v>193</v>
      </c>
      <c r="BM176" s="19" t="s">
        <v>428</v>
      </c>
    </row>
    <row r="177" spans="2:65" s="1" customFormat="1" ht="31.5" customHeight="1">
      <c r="B177" s="36"/>
      <c r="C177" s="175" t="s">
        <v>429</v>
      </c>
      <c r="D177" s="175" t="s">
        <v>184</v>
      </c>
      <c r="E177" s="176" t="s">
        <v>430</v>
      </c>
      <c r="F177" s="250" t="s">
        <v>431</v>
      </c>
      <c r="G177" s="250"/>
      <c r="H177" s="250"/>
      <c r="I177" s="250"/>
      <c r="J177" s="177" t="s">
        <v>213</v>
      </c>
      <c r="K177" s="178">
        <v>24</v>
      </c>
      <c r="L177" s="251">
        <v>0</v>
      </c>
      <c r="M177" s="252"/>
      <c r="N177" s="253">
        <f t="shared" si="15"/>
        <v>0</v>
      </c>
      <c r="O177" s="253"/>
      <c r="P177" s="253"/>
      <c r="Q177" s="253"/>
      <c r="R177" s="38"/>
      <c r="T177" s="179" t="s">
        <v>22</v>
      </c>
      <c r="U177" s="45" t="s">
        <v>44</v>
      </c>
      <c r="V177" s="37"/>
      <c r="W177" s="180">
        <f t="shared" si="16"/>
        <v>0</v>
      </c>
      <c r="X177" s="180">
        <v>0</v>
      </c>
      <c r="Y177" s="180">
        <f t="shared" si="17"/>
        <v>0</v>
      </c>
      <c r="Z177" s="180">
        <v>0</v>
      </c>
      <c r="AA177" s="181">
        <f t="shared" si="18"/>
        <v>0</v>
      </c>
      <c r="AR177" s="19" t="s">
        <v>188</v>
      </c>
      <c r="AT177" s="19" t="s">
        <v>184</v>
      </c>
      <c r="AU177" s="19" t="s">
        <v>105</v>
      </c>
      <c r="AY177" s="19" t="s">
        <v>183</v>
      </c>
      <c r="BE177" s="119">
        <f t="shared" si="19"/>
        <v>0</v>
      </c>
      <c r="BF177" s="119">
        <f t="shared" si="20"/>
        <v>0</v>
      </c>
      <c r="BG177" s="119">
        <f t="shared" si="21"/>
        <v>0</v>
      </c>
      <c r="BH177" s="119">
        <f t="shared" si="22"/>
        <v>0</v>
      </c>
      <c r="BI177" s="119">
        <f t="shared" si="23"/>
        <v>0</v>
      </c>
      <c r="BJ177" s="19" t="s">
        <v>87</v>
      </c>
      <c r="BK177" s="119">
        <f t="shared" si="24"/>
        <v>0</v>
      </c>
      <c r="BL177" s="19" t="s">
        <v>188</v>
      </c>
      <c r="BM177" s="19" t="s">
        <v>432</v>
      </c>
    </row>
    <row r="178" spans="2:65" s="1" customFormat="1" ht="22.5" customHeight="1">
      <c r="B178" s="36"/>
      <c r="C178" s="182" t="s">
        <v>433</v>
      </c>
      <c r="D178" s="182" t="s">
        <v>190</v>
      </c>
      <c r="E178" s="183" t="s">
        <v>434</v>
      </c>
      <c r="F178" s="262" t="s">
        <v>435</v>
      </c>
      <c r="G178" s="262"/>
      <c r="H178" s="262"/>
      <c r="I178" s="262"/>
      <c r="J178" s="184" t="s">
        <v>213</v>
      </c>
      <c r="K178" s="185">
        <v>24</v>
      </c>
      <c r="L178" s="263">
        <v>0</v>
      </c>
      <c r="M178" s="264"/>
      <c r="N178" s="265">
        <f t="shared" si="15"/>
        <v>0</v>
      </c>
      <c r="O178" s="253"/>
      <c r="P178" s="253"/>
      <c r="Q178" s="253"/>
      <c r="R178" s="38"/>
      <c r="T178" s="179" t="s">
        <v>22</v>
      </c>
      <c r="U178" s="45" t="s">
        <v>44</v>
      </c>
      <c r="V178" s="37"/>
      <c r="W178" s="180">
        <f t="shared" si="16"/>
        <v>0</v>
      </c>
      <c r="X178" s="180">
        <v>0.00031</v>
      </c>
      <c r="Y178" s="180">
        <f t="shared" si="17"/>
        <v>0.00744</v>
      </c>
      <c r="Z178" s="180">
        <v>0</v>
      </c>
      <c r="AA178" s="181">
        <f t="shared" si="18"/>
        <v>0</v>
      </c>
      <c r="AR178" s="19" t="s">
        <v>193</v>
      </c>
      <c r="AT178" s="19" t="s">
        <v>190</v>
      </c>
      <c r="AU178" s="19" t="s">
        <v>105</v>
      </c>
      <c r="AY178" s="19" t="s">
        <v>183</v>
      </c>
      <c r="BE178" s="119">
        <f t="shared" si="19"/>
        <v>0</v>
      </c>
      <c r="BF178" s="119">
        <f t="shared" si="20"/>
        <v>0</v>
      </c>
      <c r="BG178" s="119">
        <f t="shared" si="21"/>
        <v>0</v>
      </c>
      <c r="BH178" s="119">
        <f t="shared" si="22"/>
        <v>0</v>
      </c>
      <c r="BI178" s="119">
        <f t="shared" si="23"/>
        <v>0</v>
      </c>
      <c r="BJ178" s="19" t="s">
        <v>87</v>
      </c>
      <c r="BK178" s="119">
        <f t="shared" si="24"/>
        <v>0</v>
      </c>
      <c r="BL178" s="19" t="s">
        <v>193</v>
      </c>
      <c r="BM178" s="19" t="s">
        <v>436</v>
      </c>
    </row>
    <row r="179" spans="2:65" s="1" customFormat="1" ht="22.5" customHeight="1">
      <c r="B179" s="36"/>
      <c r="C179" s="182" t="s">
        <v>437</v>
      </c>
      <c r="D179" s="182" t="s">
        <v>190</v>
      </c>
      <c r="E179" s="183" t="s">
        <v>438</v>
      </c>
      <c r="F179" s="262" t="s">
        <v>439</v>
      </c>
      <c r="G179" s="262"/>
      <c r="H179" s="262"/>
      <c r="I179" s="262"/>
      <c r="J179" s="184" t="s">
        <v>259</v>
      </c>
      <c r="K179" s="185">
        <v>24</v>
      </c>
      <c r="L179" s="263">
        <v>0</v>
      </c>
      <c r="M179" s="264"/>
      <c r="N179" s="265">
        <f t="shared" si="15"/>
        <v>0</v>
      </c>
      <c r="O179" s="253"/>
      <c r="P179" s="253"/>
      <c r="Q179" s="253"/>
      <c r="R179" s="38"/>
      <c r="T179" s="179" t="s">
        <v>22</v>
      </c>
      <c r="U179" s="45" t="s">
        <v>44</v>
      </c>
      <c r="V179" s="37"/>
      <c r="W179" s="180">
        <f t="shared" si="16"/>
        <v>0</v>
      </c>
      <c r="X179" s="180">
        <v>0.00031</v>
      </c>
      <c r="Y179" s="180">
        <f t="shared" si="17"/>
        <v>0.00744</v>
      </c>
      <c r="Z179" s="180">
        <v>0</v>
      </c>
      <c r="AA179" s="181">
        <f t="shared" si="18"/>
        <v>0</v>
      </c>
      <c r="AR179" s="19" t="s">
        <v>193</v>
      </c>
      <c r="AT179" s="19" t="s">
        <v>190</v>
      </c>
      <c r="AU179" s="19" t="s">
        <v>105</v>
      </c>
      <c r="AY179" s="19" t="s">
        <v>183</v>
      </c>
      <c r="BE179" s="119">
        <f t="shared" si="19"/>
        <v>0</v>
      </c>
      <c r="BF179" s="119">
        <f t="shared" si="20"/>
        <v>0</v>
      </c>
      <c r="BG179" s="119">
        <f t="shared" si="21"/>
        <v>0</v>
      </c>
      <c r="BH179" s="119">
        <f t="shared" si="22"/>
        <v>0</v>
      </c>
      <c r="BI179" s="119">
        <f t="shared" si="23"/>
        <v>0</v>
      </c>
      <c r="BJ179" s="19" t="s">
        <v>87</v>
      </c>
      <c r="BK179" s="119">
        <f t="shared" si="24"/>
        <v>0</v>
      </c>
      <c r="BL179" s="19" t="s">
        <v>193</v>
      </c>
      <c r="BM179" s="19" t="s">
        <v>440</v>
      </c>
    </row>
    <row r="180" spans="2:65" s="1" customFormat="1" ht="31.5" customHeight="1">
      <c r="B180" s="36"/>
      <c r="C180" s="175" t="s">
        <v>441</v>
      </c>
      <c r="D180" s="175" t="s">
        <v>184</v>
      </c>
      <c r="E180" s="176" t="s">
        <v>442</v>
      </c>
      <c r="F180" s="250" t="s">
        <v>443</v>
      </c>
      <c r="G180" s="250"/>
      <c r="H180" s="250"/>
      <c r="I180" s="250"/>
      <c r="J180" s="177" t="s">
        <v>407</v>
      </c>
      <c r="K180" s="178">
        <v>1750</v>
      </c>
      <c r="L180" s="251">
        <v>0</v>
      </c>
      <c r="M180" s="252"/>
      <c r="N180" s="253">
        <f t="shared" si="15"/>
        <v>0</v>
      </c>
      <c r="O180" s="253"/>
      <c r="P180" s="253"/>
      <c r="Q180" s="253"/>
      <c r="R180" s="38"/>
      <c r="T180" s="179" t="s">
        <v>22</v>
      </c>
      <c r="U180" s="45" t="s">
        <v>44</v>
      </c>
      <c r="V180" s="37"/>
      <c r="W180" s="180">
        <f t="shared" si="16"/>
        <v>0</v>
      </c>
      <c r="X180" s="180">
        <v>0</v>
      </c>
      <c r="Y180" s="180">
        <f t="shared" si="17"/>
        <v>0</v>
      </c>
      <c r="Z180" s="180">
        <v>0</v>
      </c>
      <c r="AA180" s="181">
        <f t="shared" si="18"/>
        <v>0</v>
      </c>
      <c r="AR180" s="19" t="s">
        <v>87</v>
      </c>
      <c r="AT180" s="19" t="s">
        <v>184</v>
      </c>
      <c r="AU180" s="19" t="s">
        <v>105</v>
      </c>
      <c r="AY180" s="19" t="s">
        <v>183</v>
      </c>
      <c r="BE180" s="119">
        <f t="shared" si="19"/>
        <v>0</v>
      </c>
      <c r="BF180" s="119">
        <f t="shared" si="20"/>
        <v>0</v>
      </c>
      <c r="BG180" s="119">
        <f t="shared" si="21"/>
        <v>0</v>
      </c>
      <c r="BH180" s="119">
        <f t="shared" si="22"/>
        <v>0</v>
      </c>
      <c r="BI180" s="119">
        <f t="shared" si="23"/>
        <v>0</v>
      </c>
      <c r="BJ180" s="19" t="s">
        <v>87</v>
      </c>
      <c r="BK180" s="119">
        <f t="shared" si="24"/>
        <v>0</v>
      </c>
      <c r="BL180" s="19" t="s">
        <v>87</v>
      </c>
      <c r="BM180" s="19" t="s">
        <v>444</v>
      </c>
    </row>
    <row r="181" spans="2:65" s="1" customFormat="1" ht="31.5" customHeight="1">
      <c r="B181" s="36"/>
      <c r="C181" s="182" t="s">
        <v>445</v>
      </c>
      <c r="D181" s="182" t="s">
        <v>190</v>
      </c>
      <c r="E181" s="183" t="s">
        <v>446</v>
      </c>
      <c r="F181" s="262" t="s">
        <v>447</v>
      </c>
      <c r="G181" s="262"/>
      <c r="H181" s="262"/>
      <c r="I181" s="262"/>
      <c r="J181" s="184" t="s">
        <v>448</v>
      </c>
      <c r="K181" s="185">
        <v>1.75</v>
      </c>
      <c r="L181" s="263">
        <v>0</v>
      </c>
      <c r="M181" s="264"/>
      <c r="N181" s="265">
        <f t="shared" si="15"/>
        <v>0</v>
      </c>
      <c r="O181" s="253"/>
      <c r="P181" s="253"/>
      <c r="Q181" s="253"/>
      <c r="R181" s="38"/>
      <c r="T181" s="179" t="s">
        <v>22</v>
      </c>
      <c r="U181" s="45" t="s">
        <v>44</v>
      </c>
      <c r="V181" s="37"/>
      <c r="W181" s="180">
        <f t="shared" si="16"/>
        <v>0</v>
      </c>
      <c r="X181" s="180">
        <v>1</v>
      </c>
      <c r="Y181" s="180">
        <f t="shared" si="17"/>
        <v>1.75</v>
      </c>
      <c r="Z181" s="180">
        <v>0</v>
      </c>
      <c r="AA181" s="181">
        <f t="shared" si="18"/>
        <v>0</v>
      </c>
      <c r="AR181" s="19" t="s">
        <v>193</v>
      </c>
      <c r="AT181" s="19" t="s">
        <v>190</v>
      </c>
      <c r="AU181" s="19" t="s">
        <v>105</v>
      </c>
      <c r="AY181" s="19" t="s">
        <v>183</v>
      </c>
      <c r="BE181" s="119">
        <f t="shared" si="19"/>
        <v>0</v>
      </c>
      <c r="BF181" s="119">
        <f t="shared" si="20"/>
        <v>0</v>
      </c>
      <c r="BG181" s="119">
        <f t="shared" si="21"/>
        <v>0</v>
      </c>
      <c r="BH181" s="119">
        <f t="shared" si="22"/>
        <v>0</v>
      </c>
      <c r="BI181" s="119">
        <f t="shared" si="23"/>
        <v>0</v>
      </c>
      <c r="BJ181" s="19" t="s">
        <v>87</v>
      </c>
      <c r="BK181" s="119">
        <f t="shared" si="24"/>
        <v>0</v>
      </c>
      <c r="BL181" s="19" t="s">
        <v>193</v>
      </c>
      <c r="BM181" s="19" t="s">
        <v>449</v>
      </c>
    </row>
    <row r="182" spans="2:65" s="1" customFormat="1" ht="31.5" customHeight="1">
      <c r="B182" s="36"/>
      <c r="C182" s="175" t="s">
        <v>450</v>
      </c>
      <c r="D182" s="175" t="s">
        <v>184</v>
      </c>
      <c r="E182" s="176" t="s">
        <v>451</v>
      </c>
      <c r="F182" s="250" t="s">
        <v>452</v>
      </c>
      <c r="G182" s="250"/>
      <c r="H182" s="250"/>
      <c r="I182" s="250"/>
      <c r="J182" s="177" t="s">
        <v>187</v>
      </c>
      <c r="K182" s="178">
        <v>30</v>
      </c>
      <c r="L182" s="251">
        <v>0</v>
      </c>
      <c r="M182" s="252"/>
      <c r="N182" s="253">
        <f t="shared" si="15"/>
        <v>0</v>
      </c>
      <c r="O182" s="253"/>
      <c r="P182" s="253"/>
      <c r="Q182" s="253"/>
      <c r="R182" s="38"/>
      <c r="T182" s="179" t="s">
        <v>22</v>
      </c>
      <c r="U182" s="45" t="s">
        <v>44</v>
      </c>
      <c r="V182" s="37"/>
      <c r="W182" s="180">
        <f t="shared" si="16"/>
        <v>0</v>
      </c>
      <c r="X182" s="180">
        <v>0</v>
      </c>
      <c r="Y182" s="180">
        <f t="shared" si="17"/>
        <v>0</v>
      </c>
      <c r="Z182" s="180">
        <v>0</v>
      </c>
      <c r="AA182" s="181">
        <f t="shared" si="18"/>
        <v>0</v>
      </c>
      <c r="AR182" s="19" t="s">
        <v>87</v>
      </c>
      <c r="AT182" s="19" t="s">
        <v>184</v>
      </c>
      <c r="AU182" s="19" t="s">
        <v>105</v>
      </c>
      <c r="AY182" s="19" t="s">
        <v>183</v>
      </c>
      <c r="BE182" s="119">
        <f t="shared" si="19"/>
        <v>0</v>
      </c>
      <c r="BF182" s="119">
        <f t="shared" si="20"/>
        <v>0</v>
      </c>
      <c r="BG182" s="119">
        <f t="shared" si="21"/>
        <v>0</v>
      </c>
      <c r="BH182" s="119">
        <f t="shared" si="22"/>
        <v>0</v>
      </c>
      <c r="BI182" s="119">
        <f t="shared" si="23"/>
        <v>0</v>
      </c>
      <c r="BJ182" s="19" t="s">
        <v>87</v>
      </c>
      <c r="BK182" s="119">
        <f t="shared" si="24"/>
        <v>0</v>
      </c>
      <c r="BL182" s="19" t="s">
        <v>87</v>
      </c>
      <c r="BM182" s="19" t="s">
        <v>453</v>
      </c>
    </row>
    <row r="183" spans="2:65" s="1" customFormat="1" ht="22.5" customHeight="1">
      <c r="B183" s="36"/>
      <c r="C183" s="182" t="s">
        <v>454</v>
      </c>
      <c r="D183" s="182" t="s">
        <v>190</v>
      </c>
      <c r="E183" s="183" t="s">
        <v>455</v>
      </c>
      <c r="F183" s="262" t="s">
        <v>456</v>
      </c>
      <c r="G183" s="262"/>
      <c r="H183" s="262"/>
      <c r="I183" s="262"/>
      <c r="J183" s="184" t="s">
        <v>187</v>
      </c>
      <c r="K183" s="185">
        <v>30</v>
      </c>
      <c r="L183" s="263">
        <v>0</v>
      </c>
      <c r="M183" s="264"/>
      <c r="N183" s="265">
        <f t="shared" si="15"/>
        <v>0</v>
      </c>
      <c r="O183" s="253"/>
      <c r="P183" s="253"/>
      <c r="Q183" s="253"/>
      <c r="R183" s="38"/>
      <c r="T183" s="179" t="s">
        <v>22</v>
      </c>
      <c r="U183" s="45" t="s">
        <v>44</v>
      </c>
      <c r="V183" s="37"/>
      <c r="W183" s="180">
        <f t="shared" si="16"/>
        <v>0</v>
      </c>
      <c r="X183" s="180">
        <v>0.00014</v>
      </c>
      <c r="Y183" s="180">
        <f t="shared" si="17"/>
        <v>0.0042</v>
      </c>
      <c r="Z183" s="180">
        <v>0</v>
      </c>
      <c r="AA183" s="181">
        <f t="shared" si="18"/>
        <v>0</v>
      </c>
      <c r="AR183" s="19" t="s">
        <v>193</v>
      </c>
      <c r="AT183" s="19" t="s">
        <v>190</v>
      </c>
      <c r="AU183" s="19" t="s">
        <v>105</v>
      </c>
      <c r="AY183" s="19" t="s">
        <v>183</v>
      </c>
      <c r="BE183" s="119">
        <f t="shared" si="19"/>
        <v>0</v>
      </c>
      <c r="BF183" s="119">
        <f t="shared" si="20"/>
        <v>0</v>
      </c>
      <c r="BG183" s="119">
        <f t="shared" si="21"/>
        <v>0</v>
      </c>
      <c r="BH183" s="119">
        <f t="shared" si="22"/>
        <v>0</v>
      </c>
      <c r="BI183" s="119">
        <f t="shared" si="23"/>
        <v>0</v>
      </c>
      <c r="BJ183" s="19" t="s">
        <v>87</v>
      </c>
      <c r="BK183" s="119">
        <f t="shared" si="24"/>
        <v>0</v>
      </c>
      <c r="BL183" s="19" t="s">
        <v>193</v>
      </c>
      <c r="BM183" s="19" t="s">
        <v>457</v>
      </c>
    </row>
    <row r="184" spans="2:65" s="1" customFormat="1" ht="22.5" customHeight="1">
      <c r="B184" s="36"/>
      <c r="C184" s="175" t="s">
        <v>458</v>
      </c>
      <c r="D184" s="175" t="s">
        <v>184</v>
      </c>
      <c r="E184" s="176" t="s">
        <v>459</v>
      </c>
      <c r="F184" s="250" t="s">
        <v>460</v>
      </c>
      <c r="G184" s="250"/>
      <c r="H184" s="250"/>
      <c r="I184" s="250"/>
      <c r="J184" s="177" t="s">
        <v>187</v>
      </c>
      <c r="K184" s="178">
        <v>2</v>
      </c>
      <c r="L184" s="251">
        <v>0</v>
      </c>
      <c r="M184" s="252"/>
      <c r="N184" s="253">
        <f t="shared" si="15"/>
        <v>0</v>
      </c>
      <c r="O184" s="253"/>
      <c r="P184" s="253"/>
      <c r="Q184" s="253"/>
      <c r="R184" s="38"/>
      <c r="T184" s="179" t="s">
        <v>22</v>
      </c>
      <c r="U184" s="45" t="s">
        <v>44</v>
      </c>
      <c r="V184" s="37"/>
      <c r="W184" s="180">
        <f t="shared" si="16"/>
        <v>0</v>
      </c>
      <c r="X184" s="180">
        <v>0</v>
      </c>
      <c r="Y184" s="180">
        <f t="shared" si="17"/>
        <v>0</v>
      </c>
      <c r="Z184" s="180">
        <v>0</v>
      </c>
      <c r="AA184" s="181">
        <f t="shared" si="18"/>
        <v>0</v>
      </c>
      <c r="AR184" s="19" t="s">
        <v>188</v>
      </c>
      <c r="AT184" s="19" t="s">
        <v>184</v>
      </c>
      <c r="AU184" s="19" t="s">
        <v>105</v>
      </c>
      <c r="AY184" s="19" t="s">
        <v>183</v>
      </c>
      <c r="BE184" s="119">
        <f t="shared" si="19"/>
        <v>0</v>
      </c>
      <c r="BF184" s="119">
        <f t="shared" si="20"/>
        <v>0</v>
      </c>
      <c r="BG184" s="119">
        <f t="shared" si="21"/>
        <v>0</v>
      </c>
      <c r="BH184" s="119">
        <f t="shared" si="22"/>
        <v>0</v>
      </c>
      <c r="BI184" s="119">
        <f t="shared" si="23"/>
        <v>0</v>
      </c>
      <c r="BJ184" s="19" t="s">
        <v>87</v>
      </c>
      <c r="BK184" s="119">
        <f t="shared" si="24"/>
        <v>0</v>
      </c>
      <c r="BL184" s="19" t="s">
        <v>188</v>
      </c>
      <c r="BM184" s="19" t="s">
        <v>461</v>
      </c>
    </row>
    <row r="185" spans="2:65" s="1" customFormat="1" ht="22.5" customHeight="1">
      <c r="B185" s="36"/>
      <c r="C185" s="182" t="s">
        <v>462</v>
      </c>
      <c r="D185" s="182" t="s">
        <v>190</v>
      </c>
      <c r="E185" s="183" t="s">
        <v>463</v>
      </c>
      <c r="F185" s="262" t="s">
        <v>464</v>
      </c>
      <c r="G185" s="262"/>
      <c r="H185" s="262"/>
      <c r="I185" s="262"/>
      <c r="J185" s="184" t="s">
        <v>187</v>
      </c>
      <c r="K185" s="185">
        <v>2</v>
      </c>
      <c r="L185" s="263">
        <v>0</v>
      </c>
      <c r="M185" s="264"/>
      <c r="N185" s="265">
        <f t="shared" si="15"/>
        <v>0</v>
      </c>
      <c r="O185" s="253"/>
      <c r="P185" s="253"/>
      <c r="Q185" s="253"/>
      <c r="R185" s="38"/>
      <c r="T185" s="179" t="s">
        <v>22</v>
      </c>
      <c r="U185" s="45" t="s">
        <v>44</v>
      </c>
      <c r="V185" s="37"/>
      <c r="W185" s="180">
        <f t="shared" si="16"/>
        <v>0</v>
      </c>
      <c r="X185" s="180">
        <v>0.0002</v>
      </c>
      <c r="Y185" s="180">
        <f t="shared" si="17"/>
        <v>0.0004</v>
      </c>
      <c r="Z185" s="180">
        <v>0</v>
      </c>
      <c r="AA185" s="181">
        <f t="shared" si="18"/>
        <v>0</v>
      </c>
      <c r="AR185" s="19" t="s">
        <v>193</v>
      </c>
      <c r="AT185" s="19" t="s">
        <v>190</v>
      </c>
      <c r="AU185" s="19" t="s">
        <v>105</v>
      </c>
      <c r="AY185" s="19" t="s">
        <v>183</v>
      </c>
      <c r="BE185" s="119">
        <f t="shared" si="19"/>
        <v>0</v>
      </c>
      <c r="BF185" s="119">
        <f t="shared" si="20"/>
        <v>0</v>
      </c>
      <c r="BG185" s="119">
        <f t="shared" si="21"/>
        <v>0</v>
      </c>
      <c r="BH185" s="119">
        <f t="shared" si="22"/>
        <v>0</v>
      </c>
      <c r="BI185" s="119">
        <f t="shared" si="23"/>
        <v>0</v>
      </c>
      <c r="BJ185" s="19" t="s">
        <v>87</v>
      </c>
      <c r="BK185" s="119">
        <f t="shared" si="24"/>
        <v>0</v>
      </c>
      <c r="BL185" s="19" t="s">
        <v>193</v>
      </c>
      <c r="BM185" s="19" t="s">
        <v>465</v>
      </c>
    </row>
    <row r="186" spans="2:65" s="1" customFormat="1" ht="44.25" customHeight="1">
      <c r="B186" s="36"/>
      <c r="C186" s="175" t="s">
        <v>466</v>
      </c>
      <c r="D186" s="175" t="s">
        <v>184</v>
      </c>
      <c r="E186" s="176" t="s">
        <v>467</v>
      </c>
      <c r="F186" s="250" t="s">
        <v>468</v>
      </c>
      <c r="G186" s="250"/>
      <c r="H186" s="250"/>
      <c r="I186" s="250"/>
      <c r="J186" s="177" t="s">
        <v>187</v>
      </c>
      <c r="K186" s="178">
        <v>22</v>
      </c>
      <c r="L186" s="251">
        <v>0</v>
      </c>
      <c r="M186" s="252"/>
      <c r="N186" s="253">
        <f t="shared" si="15"/>
        <v>0</v>
      </c>
      <c r="O186" s="253"/>
      <c r="P186" s="253"/>
      <c r="Q186" s="253"/>
      <c r="R186" s="38"/>
      <c r="T186" s="179" t="s">
        <v>22</v>
      </c>
      <c r="U186" s="45" t="s">
        <v>44</v>
      </c>
      <c r="V186" s="37"/>
      <c r="W186" s="180">
        <f t="shared" si="16"/>
        <v>0</v>
      </c>
      <c r="X186" s="180">
        <v>0</v>
      </c>
      <c r="Y186" s="180">
        <f t="shared" si="17"/>
        <v>0</v>
      </c>
      <c r="Z186" s="180">
        <v>0</v>
      </c>
      <c r="AA186" s="181">
        <f t="shared" si="18"/>
        <v>0</v>
      </c>
      <c r="AR186" s="19" t="s">
        <v>87</v>
      </c>
      <c r="AT186" s="19" t="s">
        <v>184</v>
      </c>
      <c r="AU186" s="19" t="s">
        <v>105</v>
      </c>
      <c r="AY186" s="19" t="s">
        <v>183</v>
      </c>
      <c r="BE186" s="119">
        <f t="shared" si="19"/>
        <v>0</v>
      </c>
      <c r="BF186" s="119">
        <f t="shared" si="20"/>
        <v>0</v>
      </c>
      <c r="BG186" s="119">
        <f t="shared" si="21"/>
        <v>0</v>
      </c>
      <c r="BH186" s="119">
        <f t="shared" si="22"/>
        <v>0</v>
      </c>
      <c r="BI186" s="119">
        <f t="shared" si="23"/>
        <v>0</v>
      </c>
      <c r="BJ186" s="19" t="s">
        <v>87</v>
      </c>
      <c r="BK186" s="119">
        <f t="shared" si="24"/>
        <v>0</v>
      </c>
      <c r="BL186" s="19" t="s">
        <v>87</v>
      </c>
      <c r="BM186" s="19" t="s">
        <v>469</v>
      </c>
    </row>
    <row r="187" spans="2:65" s="1" customFormat="1" ht="31.5" customHeight="1">
      <c r="B187" s="36"/>
      <c r="C187" s="182" t="s">
        <v>470</v>
      </c>
      <c r="D187" s="182" t="s">
        <v>190</v>
      </c>
      <c r="E187" s="183" t="s">
        <v>471</v>
      </c>
      <c r="F187" s="262" t="s">
        <v>472</v>
      </c>
      <c r="G187" s="262"/>
      <c r="H187" s="262"/>
      <c r="I187" s="262"/>
      <c r="J187" s="184" t="s">
        <v>187</v>
      </c>
      <c r="K187" s="185">
        <v>22</v>
      </c>
      <c r="L187" s="263">
        <v>0</v>
      </c>
      <c r="M187" s="264"/>
      <c r="N187" s="265">
        <f t="shared" si="15"/>
        <v>0</v>
      </c>
      <c r="O187" s="253"/>
      <c r="P187" s="253"/>
      <c r="Q187" s="253"/>
      <c r="R187" s="38"/>
      <c r="T187" s="179" t="s">
        <v>22</v>
      </c>
      <c r="U187" s="45" t="s">
        <v>44</v>
      </c>
      <c r="V187" s="37"/>
      <c r="W187" s="180">
        <f t="shared" si="16"/>
        <v>0</v>
      </c>
      <c r="X187" s="180">
        <v>0.00019</v>
      </c>
      <c r="Y187" s="180">
        <f t="shared" si="17"/>
        <v>0.0041800000000000006</v>
      </c>
      <c r="Z187" s="180">
        <v>0</v>
      </c>
      <c r="AA187" s="181">
        <f t="shared" si="18"/>
        <v>0</v>
      </c>
      <c r="AR187" s="19" t="s">
        <v>193</v>
      </c>
      <c r="AT187" s="19" t="s">
        <v>190</v>
      </c>
      <c r="AU187" s="19" t="s">
        <v>105</v>
      </c>
      <c r="AY187" s="19" t="s">
        <v>183</v>
      </c>
      <c r="BE187" s="119">
        <f t="shared" si="19"/>
        <v>0</v>
      </c>
      <c r="BF187" s="119">
        <f t="shared" si="20"/>
        <v>0</v>
      </c>
      <c r="BG187" s="119">
        <f t="shared" si="21"/>
        <v>0</v>
      </c>
      <c r="BH187" s="119">
        <f t="shared" si="22"/>
        <v>0</v>
      </c>
      <c r="BI187" s="119">
        <f t="shared" si="23"/>
        <v>0</v>
      </c>
      <c r="BJ187" s="19" t="s">
        <v>87</v>
      </c>
      <c r="BK187" s="119">
        <f t="shared" si="24"/>
        <v>0</v>
      </c>
      <c r="BL187" s="19" t="s">
        <v>193</v>
      </c>
      <c r="BM187" s="19" t="s">
        <v>473</v>
      </c>
    </row>
    <row r="188" spans="2:65" s="1" customFormat="1" ht="44.25" customHeight="1">
      <c r="B188" s="36"/>
      <c r="C188" s="175" t="s">
        <v>474</v>
      </c>
      <c r="D188" s="175" t="s">
        <v>184</v>
      </c>
      <c r="E188" s="176" t="s">
        <v>475</v>
      </c>
      <c r="F188" s="250" t="s">
        <v>476</v>
      </c>
      <c r="G188" s="250"/>
      <c r="H188" s="250"/>
      <c r="I188" s="250"/>
      <c r="J188" s="177" t="s">
        <v>187</v>
      </c>
      <c r="K188" s="178">
        <v>48</v>
      </c>
      <c r="L188" s="251">
        <v>0</v>
      </c>
      <c r="M188" s="252"/>
      <c r="N188" s="253">
        <f t="shared" si="15"/>
        <v>0</v>
      </c>
      <c r="O188" s="253"/>
      <c r="P188" s="253"/>
      <c r="Q188" s="253"/>
      <c r="R188" s="38"/>
      <c r="T188" s="179" t="s">
        <v>22</v>
      </c>
      <c r="U188" s="45" t="s">
        <v>44</v>
      </c>
      <c r="V188" s="37"/>
      <c r="W188" s="180">
        <f t="shared" si="16"/>
        <v>0</v>
      </c>
      <c r="X188" s="180">
        <v>0</v>
      </c>
      <c r="Y188" s="180">
        <f t="shared" si="17"/>
        <v>0</v>
      </c>
      <c r="Z188" s="180">
        <v>0</v>
      </c>
      <c r="AA188" s="181">
        <f t="shared" si="18"/>
        <v>0</v>
      </c>
      <c r="AR188" s="19" t="s">
        <v>188</v>
      </c>
      <c r="AT188" s="19" t="s">
        <v>184</v>
      </c>
      <c r="AU188" s="19" t="s">
        <v>105</v>
      </c>
      <c r="AY188" s="19" t="s">
        <v>183</v>
      </c>
      <c r="BE188" s="119">
        <f t="shared" si="19"/>
        <v>0</v>
      </c>
      <c r="BF188" s="119">
        <f t="shared" si="20"/>
        <v>0</v>
      </c>
      <c r="BG188" s="119">
        <f t="shared" si="21"/>
        <v>0</v>
      </c>
      <c r="BH188" s="119">
        <f t="shared" si="22"/>
        <v>0</v>
      </c>
      <c r="BI188" s="119">
        <f t="shared" si="23"/>
        <v>0</v>
      </c>
      <c r="BJ188" s="19" t="s">
        <v>87</v>
      </c>
      <c r="BK188" s="119">
        <f t="shared" si="24"/>
        <v>0</v>
      </c>
      <c r="BL188" s="19" t="s">
        <v>188</v>
      </c>
      <c r="BM188" s="19" t="s">
        <v>477</v>
      </c>
    </row>
    <row r="189" spans="2:65" s="1" customFormat="1" ht="22.5" customHeight="1">
      <c r="B189" s="36"/>
      <c r="C189" s="182" t="s">
        <v>478</v>
      </c>
      <c r="D189" s="182" t="s">
        <v>190</v>
      </c>
      <c r="E189" s="183" t="s">
        <v>479</v>
      </c>
      <c r="F189" s="262" t="s">
        <v>480</v>
      </c>
      <c r="G189" s="262"/>
      <c r="H189" s="262"/>
      <c r="I189" s="262"/>
      <c r="J189" s="184" t="s">
        <v>187</v>
      </c>
      <c r="K189" s="185">
        <v>48</v>
      </c>
      <c r="L189" s="263">
        <v>0</v>
      </c>
      <c r="M189" s="264"/>
      <c r="N189" s="265">
        <f t="shared" si="15"/>
        <v>0</v>
      </c>
      <c r="O189" s="253"/>
      <c r="P189" s="253"/>
      <c r="Q189" s="253"/>
      <c r="R189" s="38"/>
      <c r="T189" s="179" t="s">
        <v>22</v>
      </c>
      <c r="U189" s="45" t="s">
        <v>44</v>
      </c>
      <c r="V189" s="37"/>
      <c r="W189" s="180">
        <f t="shared" si="16"/>
        <v>0</v>
      </c>
      <c r="X189" s="180">
        <v>0.0021</v>
      </c>
      <c r="Y189" s="180">
        <f t="shared" si="17"/>
        <v>0.1008</v>
      </c>
      <c r="Z189" s="180">
        <v>0</v>
      </c>
      <c r="AA189" s="181">
        <f t="shared" si="18"/>
        <v>0</v>
      </c>
      <c r="AR189" s="19" t="s">
        <v>193</v>
      </c>
      <c r="AT189" s="19" t="s">
        <v>190</v>
      </c>
      <c r="AU189" s="19" t="s">
        <v>105</v>
      </c>
      <c r="AY189" s="19" t="s">
        <v>183</v>
      </c>
      <c r="BE189" s="119">
        <f t="shared" si="19"/>
        <v>0</v>
      </c>
      <c r="BF189" s="119">
        <f t="shared" si="20"/>
        <v>0</v>
      </c>
      <c r="BG189" s="119">
        <f t="shared" si="21"/>
        <v>0</v>
      </c>
      <c r="BH189" s="119">
        <f t="shared" si="22"/>
        <v>0</v>
      </c>
      <c r="BI189" s="119">
        <f t="shared" si="23"/>
        <v>0</v>
      </c>
      <c r="BJ189" s="19" t="s">
        <v>87</v>
      </c>
      <c r="BK189" s="119">
        <f t="shared" si="24"/>
        <v>0</v>
      </c>
      <c r="BL189" s="19" t="s">
        <v>193</v>
      </c>
      <c r="BM189" s="19" t="s">
        <v>481</v>
      </c>
    </row>
    <row r="190" spans="2:65" s="1" customFormat="1" ht="31.5" customHeight="1">
      <c r="B190" s="36"/>
      <c r="C190" s="175" t="s">
        <v>482</v>
      </c>
      <c r="D190" s="175" t="s">
        <v>184</v>
      </c>
      <c r="E190" s="176" t="s">
        <v>483</v>
      </c>
      <c r="F190" s="250" t="s">
        <v>484</v>
      </c>
      <c r="G190" s="250"/>
      <c r="H190" s="250"/>
      <c r="I190" s="250"/>
      <c r="J190" s="177" t="s">
        <v>187</v>
      </c>
      <c r="K190" s="178">
        <v>22</v>
      </c>
      <c r="L190" s="251">
        <v>0</v>
      </c>
      <c r="M190" s="252"/>
      <c r="N190" s="253">
        <f t="shared" si="15"/>
        <v>0</v>
      </c>
      <c r="O190" s="253"/>
      <c r="P190" s="253"/>
      <c r="Q190" s="253"/>
      <c r="R190" s="38"/>
      <c r="T190" s="179" t="s">
        <v>22</v>
      </c>
      <c r="U190" s="45" t="s">
        <v>44</v>
      </c>
      <c r="V190" s="37"/>
      <c r="W190" s="180">
        <f t="shared" si="16"/>
        <v>0</v>
      </c>
      <c r="X190" s="180">
        <v>0</v>
      </c>
      <c r="Y190" s="180">
        <f t="shared" si="17"/>
        <v>0</v>
      </c>
      <c r="Z190" s="180">
        <v>0</v>
      </c>
      <c r="AA190" s="181">
        <f t="shared" si="18"/>
        <v>0</v>
      </c>
      <c r="AR190" s="19" t="s">
        <v>188</v>
      </c>
      <c r="AT190" s="19" t="s">
        <v>184</v>
      </c>
      <c r="AU190" s="19" t="s">
        <v>105</v>
      </c>
      <c r="AY190" s="19" t="s">
        <v>183</v>
      </c>
      <c r="BE190" s="119">
        <f t="shared" si="19"/>
        <v>0</v>
      </c>
      <c r="BF190" s="119">
        <f t="shared" si="20"/>
        <v>0</v>
      </c>
      <c r="BG190" s="119">
        <f t="shared" si="21"/>
        <v>0</v>
      </c>
      <c r="BH190" s="119">
        <f t="shared" si="22"/>
        <v>0</v>
      </c>
      <c r="BI190" s="119">
        <f t="shared" si="23"/>
        <v>0</v>
      </c>
      <c r="BJ190" s="19" t="s">
        <v>87</v>
      </c>
      <c r="BK190" s="119">
        <f t="shared" si="24"/>
        <v>0</v>
      </c>
      <c r="BL190" s="19" t="s">
        <v>188</v>
      </c>
      <c r="BM190" s="19" t="s">
        <v>485</v>
      </c>
    </row>
    <row r="191" spans="2:65" s="1" customFormat="1" ht="31.5" customHeight="1">
      <c r="B191" s="36"/>
      <c r="C191" s="182" t="s">
        <v>486</v>
      </c>
      <c r="D191" s="182" t="s">
        <v>190</v>
      </c>
      <c r="E191" s="183" t="s">
        <v>487</v>
      </c>
      <c r="F191" s="262" t="s">
        <v>488</v>
      </c>
      <c r="G191" s="262"/>
      <c r="H191" s="262"/>
      <c r="I191" s="262"/>
      <c r="J191" s="184" t="s">
        <v>187</v>
      </c>
      <c r="K191" s="185">
        <v>22</v>
      </c>
      <c r="L191" s="263">
        <v>0</v>
      </c>
      <c r="M191" s="264"/>
      <c r="N191" s="265">
        <f t="shared" si="15"/>
        <v>0</v>
      </c>
      <c r="O191" s="253"/>
      <c r="P191" s="253"/>
      <c r="Q191" s="253"/>
      <c r="R191" s="38"/>
      <c r="T191" s="179" t="s">
        <v>22</v>
      </c>
      <c r="U191" s="45" t="s">
        <v>44</v>
      </c>
      <c r="V191" s="37"/>
      <c r="W191" s="180">
        <f t="shared" si="16"/>
        <v>0</v>
      </c>
      <c r="X191" s="180">
        <v>0.0081</v>
      </c>
      <c r="Y191" s="180">
        <f t="shared" si="17"/>
        <v>0.1782</v>
      </c>
      <c r="Z191" s="180">
        <v>0</v>
      </c>
      <c r="AA191" s="181">
        <f t="shared" si="18"/>
        <v>0</v>
      </c>
      <c r="AR191" s="19" t="s">
        <v>193</v>
      </c>
      <c r="AT191" s="19" t="s">
        <v>190</v>
      </c>
      <c r="AU191" s="19" t="s">
        <v>105</v>
      </c>
      <c r="AY191" s="19" t="s">
        <v>183</v>
      </c>
      <c r="BE191" s="119">
        <f t="shared" si="19"/>
        <v>0</v>
      </c>
      <c r="BF191" s="119">
        <f t="shared" si="20"/>
        <v>0</v>
      </c>
      <c r="BG191" s="119">
        <f t="shared" si="21"/>
        <v>0</v>
      </c>
      <c r="BH191" s="119">
        <f t="shared" si="22"/>
        <v>0</v>
      </c>
      <c r="BI191" s="119">
        <f t="shared" si="23"/>
        <v>0</v>
      </c>
      <c r="BJ191" s="19" t="s">
        <v>87</v>
      </c>
      <c r="BK191" s="119">
        <f t="shared" si="24"/>
        <v>0</v>
      </c>
      <c r="BL191" s="19" t="s">
        <v>193</v>
      </c>
      <c r="BM191" s="19" t="s">
        <v>489</v>
      </c>
    </row>
    <row r="192" spans="2:65" s="1" customFormat="1" ht="31.5" customHeight="1">
      <c r="B192" s="36"/>
      <c r="C192" s="175" t="s">
        <v>490</v>
      </c>
      <c r="D192" s="175" t="s">
        <v>184</v>
      </c>
      <c r="E192" s="176" t="s">
        <v>491</v>
      </c>
      <c r="F192" s="250" t="s">
        <v>492</v>
      </c>
      <c r="G192" s="250"/>
      <c r="H192" s="250"/>
      <c r="I192" s="250"/>
      <c r="J192" s="177" t="s">
        <v>187</v>
      </c>
      <c r="K192" s="178">
        <v>2</v>
      </c>
      <c r="L192" s="251">
        <v>0</v>
      </c>
      <c r="M192" s="252"/>
      <c r="N192" s="253">
        <f t="shared" si="15"/>
        <v>0</v>
      </c>
      <c r="O192" s="253"/>
      <c r="P192" s="253"/>
      <c r="Q192" s="253"/>
      <c r="R192" s="38"/>
      <c r="T192" s="179" t="s">
        <v>22</v>
      </c>
      <c r="U192" s="45" t="s">
        <v>44</v>
      </c>
      <c r="V192" s="37"/>
      <c r="W192" s="180">
        <f t="shared" si="16"/>
        <v>0</v>
      </c>
      <c r="X192" s="180">
        <v>0</v>
      </c>
      <c r="Y192" s="180">
        <f t="shared" si="17"/>
        <v>0</v>
      </c>
      <c r="Z192" s="180">
        <v>0</v>
      </c>
      <c r="AA192" s="181">
        <f t="shared" si="18"/>
        <v>0</v>
      </c>
      <c r="AR192" s="19" t="s">
        <v>188</v>
      </c>
      <c r="AT192" s="19" t="s">
        <v>184</v>
      </c>
      <c r="AU192" s="19" t="s">
        <v>105</v>
      </c>
      <c r="AY192" s="19" t="s">
        <v>183</v>
      </c>
      <c r="BE192" s="119">
        <f t="shared" si="19"/>
        <v>0</v>
      </c>
      <c r="BF192" s="119">
        <f t="shared" si="20"/>
        <v>0</v>
      </c>
      <c r="BG192" s="119">
        <f t="shared" si="21"/>
        <v>0</v>
      </c>
      <c r="BH192" s="119">
        <f t="shared" si="22"/>
        <v>0</v>
      </c>
      <c r="BI192" s="119">
        <f t="shared" si="23"/>
        <v>0</v>
      </c>
      <c r="BJ192" s="19" t="s">
        <v>87</v>
      </c>
      <c r="BK192" s="119">
        <f t="shared" si="24"/>
        <v>0</v>
      </c>
      <c r="BL192" s="19" t="s">
        <v>188</v>
      </c>
      <c r="BM192" s="19" t="s">
        <v>493</v>
      </c>
    </row>
    <row r="193" spans="2:65" s="1" customFormat="1" ht="22.5" customHeight="1">
      <c r="B193" s="36"/>
      <c r="C193" s="182" t="s">
        <v>494</v>
      </c>
      <c r="D193" s="182" t="s">
        <v>190</v>
      </c>
      <c r="E193" s="183" t="s">
        <v>495</v>
      </c>
      <c r="F193" s="262" t="s">
        <v>496</v>
      </c>
      <c r="G193" s="262"/>
      <c r="H193" s="262"/>
      <c r="I193" s="262"/>
      <c r="J193" s="184" t="s">
        <v>187</v>
      </c>
      <c r="K193" s="185">
        <v>2</v>
      </c>
      <c r="L193" s="263">
        <v>0</v>
      </c>
      <c r="M193" s="264"/>
      <c r="N193" s="265">
        <f t="shared" si="15"/>
        <v>0</v>
      </c>
      <c r="O193" s="253"/>
      <c r="P193" s="253"/>
      <c r="Q193" s="253"/>
      <c r="R193" s="38"/>
      <c r="T193" s="179" t="s">
        <v>22</v>
      </c>
      <c r="U193" s="45" t="s">
        <v>44</v>
      </c>
      <c r="V193" s="37"/>
      <c r="W193" s="180">
        <f t="shared" si="16"/>
        <v>0</v>
      </c>
      <c r="X193" s="180">
        <v>0.00015</v>
      </c>
      <c r="Y193" s="180">
        <f t="shared" si="17"/>
        <v>0.0003</v>
      </c>
      <c r="Z193" s="180">
        <v>0</v>
      </c>
      <c r="AA193" s="181">
        <f t="shared" si="18"/>
        <v>0</v>
      </c>
      <c r="AR193" s="19" t="s">
        <v>193</v>
      </c>
      <c r="AT193" s="19" t="s">
        <v>190</v>
      </c>
      <c r="AU193" s="19" t="s">
        <v>105</v>
      </c>
      <c r="AY193" s="19" t="s">
        <v>183</v>
      </c>
      <c r="BE193" s="119">
        <f t="shared" si="19"/>
        <v>0</v>
      </c>
      <c r="BF193" s="119">
        <f t="shared" si="20"/>
        <v>0</v>
      </c>
      <c r="BG193" s="119">
        <f t="shared" si="21"/>
        <v>0</v>
      </c>
      <c r="BH193" s="119">
        <f t="shared" si="22"/>
        <v>0</v>
      </c>
      <c r="BI193" s="119">
        <f t="shared" si="23"/>
        <v>0</v>
      </c>
      <c r="BJ193" s="19" t="s">
        <v>87</v>
      </c>
      <c r="BK193" s="119">
        <f t="shared" si="24"/>
        <v>0</v>
      </c>
      <c r="BL193" s="19" t="s">
        <v>193</v>
      </c>
      <c r="BM193" s="19" t="s">
        <v>497</v>
      </c>
    </row>
    <row r="194" spans="2:65" s="1" customFormat="1" ht="31.5" customHeight="1">
      <c r="B194" s="36"/>
      <c r="C194" s="175" t="s">
        <v>498</v>
      </c>
      <c r="D194" s="175" t="s">
        <v>184</v>
      </c>
      <c r="E194" s="176" t="s">
        <v>499</v>
      </c>
      <c r="F194" s="250" t="s">
        <v>500</v>
      </c>
      <c r="G194" s="250"/>
      <c r="H194" s="250"/>
      <c r="I194" s="250"/>
      <c r="J194" s="177" t="s">
        <v>187</v>
      </c>
      <c r="K194" s="178">
        <v>2</v>
      </c>
      <c r="L194" s="251">
        <v>0</v>
      </c>
      <c r="M194" s="252"/>
      <c r="N194" s="253">
        <f t="shared" si="15"/>
        <v>0</v>
      </c>
      <c r="O194" s="253"/>
      <c r="P194" s="253"/>
      <c r="Q194" s="253"/>
      <c r="R194" s="38"/>
      <c r="T194" s="179" t="s">
        <v>22</v>
      </c>
      <c r="U194" s="45" t="s">
        <v>44</v>
      </c>
      <c r="V194" s="37"/>
      <c r="W194" s="180">
        <f t="shared" si="16"/>
        <v>0</v>
      </c>
      <c r="X194" s="180">
        <v>0</v>
      </c>
      <c r="Y194" s="180">
        <f t="shared" si="17"/>
        <v>0</v>
      </c>
      <c r="Z194" s="180">
        <v>0</v>
      </c>
      <c r="AA194" s="181">
        <f t="shared" si="18"/>
        <v>0</v>
      </c>
      <c r="AR194" s="19" t="s">
        <v>87</v>
      </c>
      <c r="AT194" s="19" t="s">
        <v>184</v>
      </c>
      <c r="AU194" s="19" t="s">
        <v>105</v>
      </c>
      <c r="AY194" s="19" t="s">
        <v>183</v>
      </c>
      <c r="BE194" s="119">
        <f t="shared" si="19"/>
        <v>0</v>
      </c>
      <c r="BF194" s="119">
        <f t="shared" si="20"/>
        <v>0</v>
      </c>
      <c r="BG194" s="119">
        <f t="shared" si="21"/>
        <v>0</v>
      </c>
      <c r="BH194" s="119">
        <f t="shared" si="22"/>
        <v>0</v>
      </c>
      <c r="BI194" s="119">
        <f t="shared" si="23"/>
        <v>0</v>
      </c>
      <c r="BJ194" s="19" t="s">
        <v>87</v>
      </c>
      <c r="BK194" s="119">
        <f t="shared" si="24"/>
        <v>0</v>
      </c>
      <c r="BL194" s="19" t="s">
        <v>87</v>
      </c>
      <c r="BM194" s="19" t="s">
        <v>501</v>
      </c>
    </row>
    <row r="195" spans="2:65" s="1" customFormat="1" ht="44.25" customHeight="1">
      <c r="B195" s="36"/>
      <c r="C195" s="182" t="s">
        <v>502</v>
      </c>
      <c r="D195" s="182" t="s">
        <v>190</v>
      </c>
      <c r="E195" s="183" t="s">
        <v>503</v>
      </c>
      <c r="F195" s="262" t="s">
        <v>504</v>
      </c>
      <c r="G195" s="262"/>
      <c r="H195" s="262"/>
      <c r="I195" s="262"/>
      <c r="J195" s="184" t="s">
        <v>187</v>
      </c>
      <c r="K195" s="185">
        <v>2</v>
      </c>
      <c r="L195" s="263">
        <v>0</v>
      </c>
      <c r="M195" s="264"/>
      <c r="N195" s="265">
        <f t="shared" si="15"/>
        <v>0</v>
      </c>
      <c r="O195" s="253"/>
      <c r="P195" s="253"/>
      <c r="Q195" s="253"/>
      <c r="R195" s="38"/>
      <c r="T195" s="179" t="s">
        <v>22</v>
      </c>
      <c r="U195" s="45" t="s">
        <v>44</v>
      </c>
      <c r="V195" s="37"/>
      <c r="W195" s="180">
        <f t="shared" si="16"/>
        <v>0</v>
      </c>
      <c r="X195" s="180">
        <v>0.0004</v>
      </c>
      <c r="Y195" s="180">
        <f t="shared" si="17"/>
        <v>0.0008</v>
      </c>
      <c r="Z195" s="180">
        <v>0</v>
      </c>
      <c r="AA195" s="181">
        <f t="shared" si="18"/>
        <v>0</v>
      </c>
      <c r="AR195" s="19" t="s">
        <v>193</v>
      </c>
      <c r="AT195" s="19" t="s">
        <v>190</v>
      </c>
      <c r="AU195" s="19" t="s">
        <v>105</v>
      </c>
      <c r="AY195" s="19" t="s">
        <v>183</v>
      </c>
      <c r="BE195" s="119">
        <f t="shared" si="19"/>
        <v>0</v>
      </c>
      <c r="BF195" s="119">
        <f t="shared" si="20"/>
        <v>0</v>
      </c>
      <c r="BG195" s="119">
        <f t="shared" si="21"/>
        <v>0</v>
      </c>
      <c r="BH195" s="119">
        <f t="shared" si="22"/>
        <v>0</v>
      </c>
      <c r="BI195" s="119">
        <f t="shared" si="23"/>
        <v>0</v>
      </c>
      <c r="BJ195" s="19" t="s">
        <v>87</v>
      </c>
      <c r="BK195" s="119">
        <f t="shared" si="24"/>
        <v>0</v>
      </c>
      <c r="BL195" s="19" t="s">
        <v>193</v>
      </c>
      <c r="BM195" s="19" t="s">
        <v>505</v>
      </c>
    </row>
    <row r="196" spans="2:65" s="1" customFormat="1" ht="22.5" customHeight="1">
      <c r="B196" s="36"/>
      <c r="C196" s="175" t="s">
        <v>506</v>
      </c>
      <c r="D196" s="175" t="s">
        <v>184</v>
      </c>
      <c r="E196" s="176" t="s">
        <v>507</v>
      </c>
      <c r="F196" s="250" t="s">
        <v>508</v>
      </c>
      <c r="G196" s="250"/>
      <c r="H196" s="250"/>
      <c r="I196" s="250"/>
      <c r="J196" s="177" t="s">
        <v>187</v>
      </c>
      <c r="K196" s="178">
        <v>6</v>
      </c>
      <c r="L196" s="251">
        <v>0</v>
      </c>
      <c r="M196" s="252"/>
      <c r="N196" s="253">
        <f t="shared" si="15"/>
        <v>0</v>
      </c>
      <c r="O196" s="253"/>
      <c r="P196" s="253"/>
      <c r="Q196" s="253"/>
      <c r="R196" s="38"/>
      <c r="T196" s="179" t="s">
        <v>22</v>
      </c>
      <c r="U196" s="45" t="s">
        <v>44</v>
      </c>
      <c r="V196" s="37"/>
      <c r="W196" s="180">
        <f t="shared" si="16"/>
        <v>0</v>
      </c>
      <c r="X196" s="180">
        <v>0</v>
      </c>
      <c r="Y196" s="180">
        <f t="shared" si="17"/>
        <v>0</v>
      </c>
      <c r="Z196" s="180">
        <v>0</v>
      </c>
      <c r="AA196" s="181">
        <f t="shared" si="18"/>
        <v>0</v>
      </c>
      <c r="AR196" s="19" t="s">
        <v>188</v>
      </c>
      <c r="AT196" s="19" t="s">
        <v>184</v>
      </c>
      <c r="AU196" s="19" t="s">
        <v>105</v>
      </c>
      <c r="AY196" s="19" t="s">
        <v>183</v>
      </c>
      <c r="BE196" s="119">
        <f t="shared" si="19"/>
        <v>0</v>
      </c>
      <c r="BF196" s="119">
        <f t="shared" si="20"/>
        <v>0</v>
      </c>
      <c r="BG196" s="119">
        <f t="shared" si="21"/>
        <v>0</v>
      </c>
      <c r="BH196" s="119">
        <f t="shared" si="22"/>
        <v>0</v>
      </c>
      <c r="BI196" s="119">
        <f t="shared" si="23"/>
        <v>0</v>
      </c>
      <c r="BJ196" s="19" t="s">
        <v>87</v>
      </c>
      <c r="BK196" s="119">
        <f t="shared" si="24"/>
        <v>0</v>
      </c>
      <c r="BL196" s="19" t="s">
        <v>188</v>
      </c>
      <c r="BM196" s="19" t="s">
        <v>509</v>
      </c>
    </row>
    <row r="197" spans="2:65" s="1" customFormat="1" ht="31.5" customHeight="1">
      <c r="B197" s="36"/>
      <c r="C197" s="182" t="s">
        <v>510</v>
      </c>
      <c r="D197" s="182" t="s">
        <v>190</v>
      </c>
      <c r="E197" s="183" t="s">
        <v>511</v>
      </c>
      <c r="F197" s="262" t="s">
        <v>512</v>
      </c>
      <c r="G197" s="262"/>
      <c r="H197" s="262"/>
      <c r="I197" s="262"/>
      <c r="J197" s="184" t="s">
        <v>187</v>
      </c>
      <c r="K197" s="185">
        <v>6</v>
      </c>
      <c r="L197" s="263">
        <v>0</v>
      </c>
      <c r="M197" s="264"/>
      <c r="N197" s="265">
        <f t="shared" si="15"/>
        <v>0</v>
      </c>
      <c r="O197" s="253"/>
      <c r="P197" s="253"/>
      <c r="Q197" s="253"/>
      <c r="R197" s="38"/>
      <c r="T197" s="179" t="s">
        <v>22</v>
      </c>
      <c r="U197" s="45" t="s">
        <v>44</v>
      </c>
      <c r="V197" s="37"/>
      <c r="W197" s="180">
        <f t="shared" si="16"/>
        <v>0</v>
      </c>
      <c r="X197" s="180">
        <v>0.00045</v>
      </c>
      <c r="Y197" s="180">
        <f t="shared" si="17"/>
        <v>0.0027</v>
      </c>
      <c r="Z197" s="180">
        <v>0</v>
      </c>
      <c r="AA197" s="181">
        <f t="shared" si="18"/>
        <v>0</v>
      </c>
      <c r="AR197" s="19" t="s">
        <v>193</v>
      </c>
      <c r="AT197" s="19" t="s">
        <v>190</v>
      </c>
      <c r="AU197" s="19" t="s">
        <v>105</v>
      </c>
      <c r="AY197" s="19" t="s">
        <v>183</v>
      </c>
      <c r="BE197" s="119">
        <f t="shared" si="19"/>
        <v>0</v>
      </c>
      <c r="BF197" s="119">
        <f t="shared" si="20"/>
        <v>0</v>
      </c>
      <c r="BG197" s="119">
        <f t="shared" si="21"/>
        <v>0</v>
      </c>
      <c r="BH197" s="119">
        <f t="shared" si="22"/>
        <v>0</v>
      </c>
      <c r="BI197" s="119">
        <f t="shared" si="23"/>
        <v>0</v>
      </c>
      <c r="BJ197" s="19" t="s">
        <v>87</v>
      </c>
      <c r="BK197" s="119">
        <f t="shared" si="24"/>
        <v>0</v>
      </c>
      <c r="BL197" s="19" t="s">
        <v>193</v>
      </c>
      <c r="BM197" s="19" t="s">
        <v>513</v>
      </c>
    </row>
    <row r="198" spans="2:65" s="1" customFormat="1" ht="31.5" customHeight="1">
      <c r="B198" s="36"/>
      <c r="C198" s="175" t="s">
        <v>514</v>
      </c>
      <c r="D198" s="175" t="s">
        <v>184</v>
      </c>
      <c r="E198" s="176" t="s">
        <v>515</v>
      </c>
      <c r="F198" s="250" t="s">
        <v>516</v>
      </c>
      <c r="G198" s="250"/>
      <c r="H198" s="250"/>
      <c r="I198" s="250"/>
      <c r="J198" s="177" t="s">
        <v>213</v>
      </c>
      <c r="K198" s="178">
        <v>310</v>
      </c>
      <c r="L198" s="251">
        <v>0</v>
      </c>
      <c r="M198" s="252"/>
      <c r="N198" s="253">
        <f t="shared" si="15"/>
        <v>0</v>
      </c>
      <c r="O198" s="253"/>
      <c r="P198" s="253"/>
      <c r="Q198" s="253"/>
      <c r="R198" s="38"/>
      <c r="T198" s="179" t="s">
        <v>22</v>
      </c>
      <c r="U198" s="45" t="s">
        <v>44</v>
      </c>
      <c r="V198" s="37"/>
      <c r="W198" s="180">
        <f t="shared" si="16"/>
        <v>0</v>
      </c>
      <c r="X198" s="180">
        <v>0</v>
      </c>
      <c r="Y198" s="180">
        <f t="shared" si="17"/>
        <v>0</v>
      </c>
      <c r="Z198" s="180">
        <v>0</v>
      </c>
      <c r="AA198" s="181">
        <f t="shared" si="18"/>
        <v>0</v>
      </c>
      <c r="AR198" s="19" t="s">
        <v>87</v>
      </c>
      <c r="AT198" s="19" t="s">
        <v>184</v>
      </c>
      <c r="AU198" s="19" t="s">
        <v>105</v>
      </c>
      <c r="AY198" s="19" t="s">
        <v>183</v>
      </c>
      <c r="BE198" s="119">
        <f t="shared" si="19"/>
        <v>0</v>
      </c>
      <c r="BF198" s="119">
        <f t="shared" si="20"/>
        <v>0</v>
      </c>
      <c r="BG198" s="119">
        <f t="shared" si="21"/>
        <v>0</v>
      </c>
      <c r="BH198" s="119">
        <f t="shared" si="22"/>
        <v>0</v>
      </c>
      <c r="BI198" s="119">
        <f t="shared" si="23"/>
        <v>0</v>
      </c>
      <c r="BJ198" s="19" t="s">
        <v>87</v>
      </c>
      <c r="BK198" s="119">
        <f t="shared" si="24"/>
        <v>0</v>
      </c>
      <c r="BL198" s="19" t="s">
        <v>87</v>
      </c>
      <c r="BM198" s="19" t="s">
        <v>517</v>
      </c>
    </row>
    <row r="199" spans="2:65" s="1" customFormat="1" ht="31.5" customHeight="1">
      <c r="B199" s="36"/>
      <c r="C199" s="182" t="s">
        <v>518</v>
      </c>
      <c r="D199" s="182" t="s">
        <v>190</v>
      </c>
      <c r="E199" s="183" t="s">
        <v>519</v>
      </c>
      <c r="F199" s="262" t="s">
        <v>520</v>
      </c>
      <c r="G199" s="262"/>
      <c r="H199" s="262"/>
      <c r="I199" s="262"/>
      <c r="J199" s="184" t="s">
        <v>213</v>
      </c>
      <c r="K199" s="185">
        <v>310</v>
      </c>
      <c r="L199" s="263">
        <v>0</v>
      </c>
      <c r="M199" s="264"/>
      <c r="N199" s="265">
        <f t="shared" si="15"/>
        <v>0</v>
      </c>
      <c r="O199" s="253"/>
      <c r="P199" s="253"/>
      <c r="Q199" s="253"/>
      <c r="R199" s="38"/>
      <c r="T199" s="179" t="s">
        <v>22</v>
      </c>
      <c r="U199" s="45" t="s">
        <v>44</v>
      </c>
      <c r="V199" s="37"/>
      <c r="W199" s="180">
        <f t="shared" si="16"/>
        <v>0</v>
      </c>
      <c r="X199" s="180">
        <v>0.00253</v>
      </c>
      <c r="Y199" s="180">
        <f t="shared" si="17"/>
        <v>0.7843</v>
      </c>
      <c r="Z199" s="180">
        <v>0</v>
      </c>
      <c r="AA199" s="181">
        <f t="shared" si="18"/>
        <v>0</v>
      </c>
      <c r="AR199" s="19" t="s">
        <v>193</v>
      </c>
      <c r="AT199" s="19" t="s">
        <v>190</v>
      </c>
      <c r="AU199" s="19" t="s">
        <v>105</v>
      </c>
      <c r="AY199" s="19" t="s">
        <v>183</v>
      </c>
      <c r="BE199" s="119">
        <f t="shared" si="19"/>
        <v>0</v>
      </c>
      <c r="BF199" s="119">
        <f t="shared" si="20"/>
        <v>0</v>
      </c>
      <c r="BG199" s="119">
        <f t="shared" si="21"/>
        <v>0</v>
      </c>
      <c r="BH199" s="119">
        <f t="shared" si="22"/>
        <v>0</v>
      </c>
      <c r="BI199" s="119">
        <f t="shared" si="23"/>
        <v>0</v>
      </c>
      <c r="BJ199" s="19" t="s">
        <v>87</v>
      </c>
      <c r="BK199" s="119">
        <f t="shared" si="24"/>
        <v>0</v>
      </c>
      <c r="BL199" s="19" t="s">
        <v>193</v>
      </c>
      <c r="BM199" s="19" t="s">
        <v>521</v>
      </c>
    </row>
    <row r="200" spans="2:65" s="1" customFormat="1" ht="31.5" customHeight="1">
      <c r="B200" s="36"/>
      <c r="C200" s="175" t="s">
        <v>522</v>
      </c>
      <c r="D200" s="175" t="s">
        <v>184</v>
      </c>
      <c r="E200" s="176" t="s">
        <v>523</v>
      </c>
      <c r="F200" s="250" t="s">
        <v>524</v>
      </c>
      <c r="G200" s="250"/>
      <c r="H200" s="250"/>
      <c r="I200" s="250"/>
      <c r="J200" s="177" t="s">
        <v>213</v>
      </c>
      <c r="K200" s="178">
        <v>100</v>
      </c>
      <c r="L200" s="251">
        <v>0</v>
      </c>
      <c r="M200" s="252"/>
      <c r="N200" s="253">
        <f t="shared" si="15"/>
        <v>0</v>
      </c>
      <c r="O200" s="253"/>
      <c r="P200" s="253"/>
      <c r="Q200" s="253"/>
      <c r="R200" s="38"/>
      <c r="T200" s="179" t="s">
        <v>22</v>
      </c>
      <c r="U200" s="45" t="s">
        <v>44</v>
      </c>
      <c r="V200" s="37"/>
      <c r="W200" s="180">
        <f t="shared" si="16"/>
        <v>0</v>
      </c>
      <c r="X200" s="180">
        <v>0</v>
      </c>
      <c r="Y200" s="180">
        <f t="shared" si="17"/>
        <v>0</v>
      </c>
      <c r="Z200" s="180">
        <v>0</v>
      </c>
      <c r="AA200" s="181">
        <f t="shared" si="18"/>
        <v>0</v>
      </c>
      <c r="AR200" s="19" t="s">
        <v>87</v>
      </c>
      <c r="AT200" s="19" t="s">
        <v>184</v>
      </c>
      <c r="AU200" s="19" t="s">
        <v>105</v>
      </c>
      <c r="AY200" s="19" t="s">
        <v>183</v>
      </c>
      <c r="BE200" s="119">
        <f t="shared" si="19"/>
        <v>0</v>
      </c>
      <c r="BF200" s="119">
        <f t="shared" si="20"/>
        <v>0</v>
      </c>
      <c r="BG200" s="119">
        <f t="shared" si="21"/>
        <v>0</v>
      </c>
      <c r="BH200" s="119">
        <f t="shared" si="22"/>
        <v>0</v>
      </c>
      <c r="BI200" s="119">
        <f t="shared" si="23"/>
        <v>0</v>
      </c>
      <c r="BJ200" s="19" t="s">
        <v>87</v>
      </c>
      <c r="BK200" s="119">
        <f t="shared" si="24"/>
        <v>0</v>
      </c>
      <c r="BL200" s="19" t="s">
        <v>87</v>
      </c>
      <c r="BM200" s="19" t="s">
        <v>525</v>
      </c>
    </row>
    <row r="201" spans="2:65" s="1" customFormat="1" ht="22.5" customHeight="1">
      <c r="B201" s="36"/>
      <c r="C201" s="182" t="s">
        <v>526</v>
      </c>
      <c r="D201" s="182" t="s">
        <v>190</v>
      </c>
      <c r="E201" s="183" t="s">
        <v>527</v>
      </c>
      <c r="F201" s="262" t="s">
        <v>528</v>
      </c>
      <c r="G201" s="262"/>
      <c r="H201" s="262"/>
      <c r="I201" s="262"/>
      <c r="J201" s="184" t="s">
        <v>213</v>
      </c>
      <c r="K201" s="185">
        <v>100</v>
      </c>
      <c r="L201" s="263">
        <v>0</v>
      </c>
      <c r="M201" s="264"/>
      <c r="N201" s="265">
        <f t="shared" si="15"/>
        <v>0</v>
      </c>
      <c r="O201" s="253"/>
      <c r="P201" s="253"/>
      <c r="Q201" s="253"/>
      <c r="R201" s="38"/>
      <c r="T201" s="179" t="s">
        <v>22</v>
      </c>
      <c r="U201" s="45" t="s">
        <v>44</v>
      </c>
      <c r="V201" s="37"/>
      <c r="W201" s="180">
        <f t="shared" si="16"/>
        <v>0</v>
      </c>
      <c r="X201" s="180">
        <v>0.00153</v>
      </c>
      <c r="Y201" s="180">
        <f t="shared" si="17"/>
        <v>0.153</v>
      </c>
      <c r="Z201" s="180">
        <v>0</v>
      </c>
      <c r="AA201" s="181">
        <f t="shared" si="18"/>
        <v>0</v>
      </c>
      <c r="AR201" s="19" t="s">
        <v>193</v>
      </c>
      <c r="AT201" s="19" t="s">
        <v>190</v>
      </c>
      <c r="AU201" s="19" t="s">
        <v>105</v>
      </c>
      <c r="AY201" s="19" t="s">
        <v>183</v>
      </c>
      <c r="BE201" s="119">
        <f t="shared" si="19"/>
        <v>0</v>
      </c>
      <c r="BF201" s="119">
        <f t="shared" si="20"/>
        <v>0</v>
      </c>
      <c r="BG201" s="119">
        <f t="shared" si="21"/>
        <v>0</v>
      </c>
      <c r="BH201" s="119">
        <f t="shared" si="22"/>
        <v>0</v>
      </c>
      <c r="BI201" s="119">
        <f t="shared" si="23"/>
        <v>0</v>
      </c>
      <c r="BJ201" s="19" t="s">
        <v>87</v>
      </c>
      <c r="BK201" s="119">
        <f t="shared" si="24"/>
        <v>0</v>
      </c>
      <c r="BL201" s="19" t="s">
        <v>193</v>
      </c>
      <c r="BM201" s="19" t="s">
        <v>529</v>
      </c>
    </row>
    <row r="202" spans="2:65" s="1" customFormat="1" ht="22.5" customHeight="1">
      <c r="B202" s="36"/>
      <c r="C202" s="175" t="s">
        <v>530</v>
      </c>
      <c r="D202" s="175" t="s">
        <v>184</v>
      </c>
      <c r="E202" s="176" t="s">
        <v>531</v>
      </c>
      <c r="F202" s="250" t="s">
        <v>532</v>
      </c>
      <c r="G202" s="250"/>
      <c r="H202" s="250"/>
      <c r="I202" s="250"/>
      <c r="J202" s="177" t="s">
        <v>187</v>
      </c>
      <c r="K202" s="178">
        <v>5</v>
      </c>
      <c r="L202" s="251">
        <v>0</v>
      </c>
      <c r="M202" s="252"/>
      <c r="N202" s="253">
        <f t="shared" si="15"/>
        <v>0</v>
      </c>
      <c r="O202" s="253"/>
      <c r="P202" s="253"/>
      <c r="Q202" s="253"/>
      <c r="R202" s="38"/>
      <c r="T202" s="179" t="s">
        <v>22</v>
      </c>
      <c r="U202" s="45" t="s">
        <v>44</v>
      </c>
      <c r="V202" s="37"/>
      <c r="W202" s="180">
        <f t="shared" si="16"/>
        <v>0</v>
      </c>
      <c r="X202" s="180">
        <v>0</v>
      </c>
      <c r="Y202" s="180">
        <f t="shared" si="17"/>
        <v>0</v>
      </c>
      <c r="Z202" s="180">
        <v>0</v>
      </c>
      <c r="AA202" s="181">
        <f t="shared" si="18"/>
        <v>0</v>
      </c>
      <c r="AR202" s="19" t="s">
        <v>188</v>
      </c>
      <c r="AT202" s="19" t="s">
        <v>184</v>
      </c>
      <c r="AU202" s="19" t="s">
        <v>105</v>
      </c>
      <c r="AY202" s="19" t="s">
        <v>183</v>
      </c>
      <c r="BE202" s="119">
        <f t="shared" si="19"/>
        <v>0</v>
      </c>
      <c r="BF202" s="119">
        <f t="shared" si="20"/>
        <v>0</v>
      </c>
      <c r="BG202" s="119">
        <f t="shared" si="21"/>
        <v>0</v>
      </c>
      <c r="BH202" s="119">
        <f t="shared" si="22"/>
        <v>0</v>
      </c>
      <c r="BI202" s="119">
        <f t="shared" si="23"/>
        <v>0</v>
      </c>
      <c r="BJ202" s="19" t="s">
        <v>87</v>
      </c>
      <c r="BK202" s="119">
        <f t="shared" si="24"/>
        <v>0</v>
      </c>
      <c r="BL202" s="19" t="s">
        <v>188</v>
      </c>
      <c r="BM202" s="19" t="s">
        <v>533</v>
      </c>
    </row>
    <row r="203" spans="2:65" s="1" customFormat="1" ht="22.5" customHeight="1">
      <c r="B203" s="36"/>
      <c r="C203" s="182" t="s">
        <v>534</v>
      </c>
      <c r="D203" s="182" t="s">
        <v>190</v>
      </c>
      <c r="E203" s="183" t="s">
        <v>535</v>
      </c>
      <c r="F203" s="262" t="s">
        <v>536</v>
      </c>
      <c r="G203" s="262"/>
      <c r="H203" s="262"/>
      <c r="I203" s="262"/>
      <c r="J203" s="184" t="s">
        <v>187</v>
      </c>
      <c r="K203" s="185">
        <v>5</v>
      </c>
      <c r="L203" s="263">
        <v>0</v>
      </c>
      <c r="M203" s="264"/>
      <c r="N203" s="265">
        <f t="shared" si="15"/>
        <v>0</v>
      </c>
      <c r="O203" s="253"/>
      <c r="P203" s="253"/>
      <c r="Q203" s="253"/>
      <c r="R203" s="38"/>
      <c r="T203" s="179" t="s">
        <v>22</v>
      </c>
      <c r="U203" s="45" t="s">
        <v>44</v>
      </c>
      <c r="V203" s="37"/>
      <c r="W203" s="180">
        <f t="shared" si="16"/>
        <v>0</v>
      </c>
      <c r="X203" s="180">
        <v>0</v>
      </c>
      <c r="Y203" s="180">
        <f t="shared" si="17"/>
        <v>0</v>
      </c>
      <c r="Z203" s="180">
        <v>0</v>
      </c>
      <c r="AA203" s="181">
        <f t="shared" si="18"/>
        <v>0</v>
      </c>
      <c r="AR203" s="19" t="s">
        <v>193</v>
      </c>
      <c r="AT203" s="19" t="s">
        <v>190</v>
      </c>
      <c r="AU203" s="19" t="s">
        <v>105</v>
      </c>
      <c r="AY203" s="19" t="s">
        <v>183</v>
      </c>
      <c r="BE203" s="119">
        <f t="shared" si="19"/>
        <v>0</v>
      </c>
      <c r="BF203" s="119">
        <f t="shared" si="20"/>
        <v>0</v>
      </c>
      <c r="BG203" s="119">
        <f t="shared" si="21"/>
        <v>0</v>
      </c>
      <c r="BH203" s="119">
        <f t="shared" si="22"/>
        <v>0</v>
      </c>
      <c r="BI203" s="119">
        <f t="shared" si="23"/>
        <v>0</v>
      </c>
      <c r="BJ203" s="19" t="s">
        <v>87</v>
      </c>
      <c r="BK203" s="119">
        <f t="shared" si="24"/>
        <v>0</v>
      </c>
      <c r="BL203" s="19" t="s">
        <v>193</v>
      </c>
      <c r="BM203" s="19" t="s">
        <v>537</v>
      </c>
    </row>
    <row r="204" spans="2:65" s="1" customFormat="1" ht="22.5" customHeight="1">
      <c r="B204" s="36"/>
      <c r="C204" s="182" t="s">
        <v>538</v>
      </c>
      <c r="D204" s="182" t="s">
        <v>190</v>
      </c>
      <c r="E204" s="183" t="s">
        <v>539</v>
      </c>
      <c r="F204" s="262" t="s">
        <v>540</v>
      </c>
      <c r="G204" s="262"/>
      <c r="H204" s="262"/>
      <c r="I204" s="262"/>
      <c r="J204" s="184" t="s">
        <v>235</v>
      </c>
      <c r="K204" s="185">
        <v>1</v>
      </c>
      <c r="L204" s="263">
        <v>0</v>
      </c>
      <c r="M204" s="264"/>
      <c r="N204" s="265">
        <f t="shared" si="15"/>
        <v>0</v>
      </c>
      <c r="O204" s="253"/>
      <c r="P204" s="253"/>
      <c r="Q204" s="253"/>
      <c r="R204" s="38"/>
      <c r="T204" s="179" t="s">
        <v>22</v>
      </c>
      <c r="U204" s="45" t="s">
        <v>44</v>
      </c>
      <c r="V204" s="37"/>
      <c r="W204" s="180">
        <f t="shared" si="16"/>
        <v>0</v>
      </c>
      <c r="X204" s="180">
        <v>0.00039</v>
      </c>
      <c r="Y204" s="180">
        <f t="shared" si="17"/>
        <v>0.00039</v>
      </c>
      <c r="Z204" s="180">
        <v>0</v>
      </c>
      <c r="AA204" s="181">
        <f t="shared" si="18"/>
        <v>0</v>
      </c>
      <c r="AR204" s="19" t="s">
        <v>541</v>
      </c>
      <c r="AT204" s="19" t="s">
        <v>190</v>
      </c>
      <c r="AU204" s="19" t="s">
        <v>105</v>
      </c>
      <c r="AY204" s="19" t="s">
        <v>183</v>
      </c>
      <c r="BE204" s="119">
        <f t="shared" si="19"/>
        <v>0</v>
      </c>
      <c r="BF204" s="119">
        <f t="shared" si="20"/>
        <v>0</v>
      </c>
      <c r="BG204" s="119">
        <f t="shared" si="21"/>
        <v>0</v>
      </c>
      <c r="BH204" s="119">
        <f t="shared" si="22"/>
        <v>0</v>
      </c>
      <c r="BI204" s="119">
        <f t="shared" si="23"/>
        <v>0</v>
      </c>
      <c r="BJ204" s="19" t="s">
        <v>87</v>
      </c>
      <c r="BK204" s="119">
        <f t="shared" si="24"/>
        <v>0</v>
      </c>
      <c r="BL204" s="19" t="s">
        <v>188</v>
      </c>
      <c r="BM204" s="19" t="s">
        <v>542</v>
      </c>
    </row>
    <row r="205" spans="2:65" s="1" customFormat="1" ht="31.5" customHeight="1">
      <c r="B205" s="36"/>
      <c r="C205" s="175" t="s">
        <v>188</v>
      </c>
      <c r="D205" s="175" t="s">
        <v>184</v>
      </c>
      <c r="E205" s="176" t="s">
        <v>543</v>
      </c>
      <c r="F205" s="250" t="s">
        <v>544</v>
      </c>
      <c r="G205" s="250"/>
      <c r="H205" s="250"/>
      <c r="I205" s="250"/>
      <c r="J205" s="177" t="s">
        <v>187</v>
      </c>
      <c r="K205" s="178">
        <v>8</v>
      </c>
      <c r="L205" s="251">
        <v>0</v>
      </c>
      <c r="M205" s="252"/>
      <c r="N205" s="253">
        <f t="shared" si="15"/>
        <v>0</v>
      </c>
      <c r="O205" s="253"/>
      <c r="P205" s="253"/>
      <c r="Q205" s="253"/>
      <c r="R205" s="38"/>
      <c r="T205" s="179" t="s">
        <v>22</v>
      </c>
      <c r="U205" s="45" t="s">
        <v>44</v>
      </c>
      <c r="V205" s="37"/>
      <c r="W205" s="180">
        <f t="shared" si="16"/>
        <v>0</v>
      </c>
      <c r="X205" s="180">
        <v>0</v>
      </c>
      <c r="Y205" s="180">
        <f t="shared" si="17"/>
        <v>0</v>
      </c>
      <c r="Z205" s="180">
        <v>0</v>
      </c>
      <c r="AA205" s="181">
        <f t="shared" si="18"/>
        <v>0</v>
      </c>
      <c r="AR205" s="19" t="s">
        <v>188</v>
      </c>
      <c r="AT205" s="19" t="s">
        <v>184</v>
      </c>
      <c r="AU205" s="19" t="s">
        <v>105</v>
      </c>
      <c r="AY205" s="19" t="s">
        <v>183</v>
      </c>
      <c r="BE205" s="119">
        <f t="shared" si="19"/>
        <v>0</v>
      </c>
      <c r="BF205" s="119">
        <f t="shared" si="20"/>
        <v>0</v>
      </c>
      <c r="BG205" s="119">
        <f t="shared" si="21"/>
        <v>0</v>
      </c>
      <c r="BH205" s="119">
        <f t="shared" si="22"/>
        <v>0</v>
      </c>
      <c r="BI205" s="119">
        <f t="shared" si="23"/>
        <v>0</v>
      </c>
      <c r="BJ205" s="19" t="s">
        <v>87</v>
      </c>
      <c r="BK205" s="119">
        <f t="shared" si="24"/>
        <v>0</v>
      </c>
      <c r="BL205" s="19" t="s">
        <v>188</v>
      </c>
      <c r="BM205" s="19" t="s">
        <v>545</v>
      </c>
    </row>
    <row r="206" spans="2:65" s="1" customFormat="1" ht="22.5" customHeight="1">
      <c r="B206" s="36"/>
      <c r="C206" s="182" t="s">
        <v>546</v>
      </c>
      <c r="D206" s="182" t="s">
        <v>190</v>
      </c>
      <c r="E206" s="183" t="s">
        <v>547</v>
      </c>
      <c r="F206" s="262" t="s">
        <v>548</v>
      </c>
      <c r="G206" s="262"/>
      <c r="H206" s="262"/>
      <c r="I206" s="262"/>
      <c r="J206" s="184" t="s">
        <v>187</v>
      </c>
      <c r="K206" s="185">
        <v>8</v>
      </c>
      <c r="L206" s="263">
        <v>0</v>
      </c>
      <c r="M206" s="264"/>
      <c r="N206" s="265">
        <f t="shared" si="15"/>
        <v>0</v>
      </c>
      <c r="O206" s="253"/>
      <c r="P206" s="253"/>
      <c r="Q206" s="253"/>
      <c r="R206" s="38"/>
      <c r="T206" s="179" t="s">
        <v>22</v>
      </c>
      <c r="U206" s="45" t="s">
        <v>44</v>
      </c>
      <c r="V206" s="37"/>
      <c r="W206" s="180">
        <f t="shared" si="16"/>
        <v>0</v>
      </c>
      <c r="X206" s="180">
        <v>2E-05</v>
      </c>
      <c r="Y206" s="180">
        <f t="shared" si="17"/>
        <v>0.00016</v>
      </c>
      <c r="Z206" s="180">
        <v>0</v>
      </c>
      <c r="AA206" s="181">
        <f t="shared" si="18"/>
        <v>0</v>
      </c>
      <c r="AR206" s="19" t="s">
        <v>193</v>
      </c>
      <c r="AT206" s="19" t="s">
        <v>190</v>
      </c>
      <c r="AU206" s="19" t="s">
        <v>105</v>
      </c>
      <c r="AY206" s="19" t="s">
        <v>183</v>
      </c>
      <c r="BE206" s="119">
        <f t="shared" si="19"/>
        <v>0</v>
      </c>
      <c r="BF206" s="119">
        <f t="shared" si="20"/>
        <v>0</v>
      </c>
      <c r="BG206" s="119">
        <f t="shared" si="21"/>
        <v>0</v>
      </c>
      <c r="BH206" s="119">
        <f t="shared" si="22"/>
        <v>0</v>
      </c>
      <c r="BI206" s="119">
        <f t="shared" si="23"/>
        <v>0</v>
      </c>
      <c r="BJ206" s="19" t="s">
        <v>87</v>
      </c>
      <c r="BK206" s="119">
        <f t="shared" si="24"/>
        <v>0</v>
      </c>
      <c r="BL206" s="19" t="s">
        <v>193</v>
      </c>
      <c r="BM206" s="19" t="s">
        <v>549</v>
      </c>
    </row>
    <row r="207" spans="2:63" s="10" customFormat="1" ht="29.9" customHeight="1">
      <c r="B207" s="164"/>
      <c r="C207" s="165"/>
      <c r="D207" s="174" t="s">
        <v>315</v>
      </c>
      <c r="E207" s="174"/>
      <c r="F207" s="174"/>
      <c r="G207" s="174"/>
      <c r="H207" s="174"/>
      <c r="I207" s="174"/>
      <c r="J207" s="174"/>
      <c r="K207" s="174"/>
      <c r="L207" s="174"/>
      <c r="M207" s="174"/>
      <c r="N207" s="260">
        <f>BK207</f>
        <v>0</v>
      </c>
      <c r="O207" s="261"/>
      <c r="P207" s="261"/>
      <c r="Q207" s="261"/>
      <c r="R207" s="167"/>
      <c r="T207" s="168"/>
      <c r="U207" s="165"/>
      <c r="V207" s="165"/>
      <c r="W207" s="169">
        <f>SUM(W208:W211)</f>
        <v>0</v>
      </c>
      <c r="X207" s="165"/>
      <c r="Y207" s="169">
        <f>SUM(Y208:Y211)</f>
        <v>0.00502</v>
      </c>
      <c r="Z207" s="165"/>
      <c r="AA207" s="170">
        <f>SUM(AA208:AA211)</f>
        <v>0</v>
      </c>
      <c r="AR207" s="171" t="s">
        <v>182</v>
      </c>
      <c r="AT207" s="172" t="s">
        <v>78</v>
      </c>
      <c r="AU207" s="172" t="s">
        <v>87</v>
      </c>
      <c r="AY207" s="171" t="s">
        <v>183</v>
      </c>
      <c r="BK207" s="173">
        <f>SUM(BK208:BK211)</f>
        <v>0</v>
      </c>
    </row>
    <row r="208" spans="2:65" s="1" customFormat="1" ht="31.5" customHeight="1">
      <c r="B208" s="36"/>
      <c r="C208" s="175" t="s">
        <v>550</v>
      </c>
      <c r="D208" s="175" t="s">
        <v>184</v>
      </c>
      <c r="E208" s="176" t="s">
        <v>551</v>
      </c>
      <c r="F208" s="250" t="s">
        <v>552</v>
      </c>
      <c r="G208" s="250"/>
      <c r="H208" s="250"/>
      <c r="I208" s="250"/>
      <c r="J208" s="177" t="s">
        <v>213</v>
      </c>
      <c r="K208" s="178">
        <v>50</v>
      </c>
      <c r="L208" s="251">
        <v>0</v>
      </c>
      <c r="M208" s="252"/>
      <c r="N208" s="253">
        <f>ROUND(L208*K208,2)</f>
        <v>0</v>
      </c>
      <c r="O208" s="253"/>
      <c r="P208" s="253"/>
      <c r="Q208" s="253"/>
      <c r="R208" s="38"/>
      <c r="T208" s="179" t="s">
        <v>22</v>
      </c>
      <c r="U208" s="45" t="s">
        <v>44</v>
      </c>
      <c r="V208" s="37"/>
      <c r="W208" s="180">
        <f>V208*K208</f>
        <v>0</v>
      </c>
      <c r="X208" s="180">
        <v>0</v>
      </c>
      <c r="Y208" s="180">
        <f>X208*K208</f>
        <v>0</v>
      </c>
      <c r="Z208" s="180">
        <v>0</v>
      </c>
      <c r="AA208" s="181">
        <f>Z208*K208</f>
        <v>0</v>
      </c>
      <c r="AR208" s="19" t="s">
        <v>87</v>
      </c>
      <c r="AT208" s="19" t="s">
        <v>184</v>
      </c>
      <c r="AU208" s="19" t="s">
        <v>105</v>
      </c>
      <c r="AY208" s="19" t="s">
        <v>183</v>
      </c>
      <c r="BE208" s="119">
        <f>IF(U208="základní",N208,0)</f>
        <v>0</v>
      </c>
      <c r="BF208" s="119">
        <f>IF(U208="snížená",N208,0)</f>
        <v>0</v>
      </c>
      <c r="BG208" s="119">
        <f>IF(U208="zákl. přenesená",N208,0)</f>
        <v>0</v>
      </c>
      <c r="BH208" s="119">
        <f>IF(U208="sníž. přenesená",N208,0)</f>
        <v>0</v>
      </c>
      <c r="BI208" s="119">
        <f>IF(U208="nulová",N208,0)</f>
        <v>0</v>
      </c>
      <c r="BJ208" s="19" t="s">
        <v>87</v>
      </c>
      <c r="BK208" s="119">
        <f>ROUND(L208*K208,2)</f>
        <v>0</v>
      </c>
      <c r="BL208" s="19" t="s">
        <v>87</v>
      </c>
      <c r="BM208" s="19" t="s">
        <v>553</v>
      </c>
    </row>
    <row r="209" spans="2:65" s="1" customFormat="1" ht="22.5" customHeight="1">
      <c r="B209" s="36"/>
      <c r="C209" s="182" t="s">
        <v>554</v>
      </c>
      <c r="D209" s="182" t="s">
        <v>190</v>
      </c>
      <c r="E209" s="183" t="s">
        <v>555</v>
      </c>
      <c r="F209" s="262" t="s">
        <v>556</v>
      </c>
      <c r="G209" s="262"/>
      <c r="H209" s="262"/>
      <c r="I209" s="262"/>
      <c r="J209" s="184" t="s">
        <v>213</v>
      </c>
      <c r="K209" s="185">
        <v>50</v>
      </c>
      <c r="L209" s="263">
        <v>0</v>
      </c>
      <c r="M209" s="264"/>
      <c r="N209" s="265">
        <f>ROUND(L209*K209,2)</f>
        <v>0</v>
      </c>
      <c r="O209" s="253"/>
      <c r="P209" s="253"/>
      <c r="Q209" s="253"/>
      <c r="R209" s="38"/>
      <c r="T209" s="179" t="s">
        <v>22</v>
      </c>
      <c r="U209" s="45" t="s">
        <v>44</v>
      </c>
      <c r="V209" s="37"/>
      <c r="W209" s="180">
        <f>V209*K209</f>
        <v>0</v>
      </c>
      <c r="X209" s="180">
        <v>9E-05</v>
      </c>
      <c r="Y209" s="180">
        <f>X209*K209</f>
        <v>0.0045000000000000005</v>
      </c>
      <c r="Z209" s="180">
        <v>0</v>
      </c>
      <c r="AA209" s="181">
        <f>Z209*K209</f>
        <v>0</v>
      </c>
      <c r="AR209" s="19" t="s">
        <v>193</v>
      </c>
      <c r="AT209" s="19" t="s">
        <v>190</v>
      </c>
      <c r="AU209" s="19" t="s">
        <v>105</v>
      </c>
      <c r="AY209" s="19" t="s">
        <v>183</v>
      </c>
      <c r="BE209" s="119">
        <f>IF(U209="základní",N209,0)</f>
        <v>0</v>
      </c>
      <c r="BF209" s="119">
        <f>IF(U209="snížená",N209,0)</f>
        <v>0</v>
      </c>
      <c r="BG209" s="119">
        <f>IF(U209="zákl. přenesená",N209,0)</f>
        <v>0</v>
      </c>
      <c r="BH209" s="119">
        <f>IF(U209="sníž. přenesená",N209,0)</f>
        <v>0</v>
      </c>
      <c r="BI209" s="119">
        <f>IF(U209="nulová",N209,0)</f>
        <v>0</v>
      </c>
      <c r="BJ209" s="19" t="s">
        <v>87</v>
      </c>
      <c r="BK209" s="119">
        <f>ROUND(L209*K209,2)</f>
        <v>0</v>
      </c>
      <c r="BL209" s="19" t="s">
        <v>193</v>
      </c>
      <c r="BM209" s="19" t="s">
        <v>557</v>
      </c>
    </row>
    <row r="210" spans="2:65" s="1" customFormat="1" ht="31.5" customHeight="1">
      <c r="B210" s="36"/>
      <c r="C210" s="175" t="s">
        <v>558</v>
      </c>
      <c r="D210" s="175" t="s">
        <v>184</v>
      </c>
      <c r="E210" s="176" t="s">
        <v>559</v>
      </c>
      <c r="F210" s="250" t="s">
        <v>560</v>
      </c>
      <c r="G210" s="250"/>
      <c r="H210" s="250"/>
      <c r="I210" s="250"/>
      <c r="J210" s="177" t="s">
        <v>187</v>
      </c>
      <c r="K210" s="178">
        <v>52</v>
      </c>
      <c r="L210" s="251">
        <v>0</v>
      </c>
      <c r="M210" s="252"/>
      <c r="N210" s="253">
        <f>ROUND(L210*K210,2)</f>
        <v>0</v>
      </c>
      <c r="O210" s="253"/>
      <c r="P210" s="253"/>
      <c r="Q210" s="253"/>
      <c r="R210" s="38"/>
      <c r="T210" s="179" t="s">
        <v>22</v>
      </c>
      <c r="U210" s="45" t="s">
        <v>44</v>
      </c>
      <c r="V210" s="37"/>
      <c r="W210" s="180">
        <f>V210*K210</f>
        <v>0</v>
      </c>
      <c r="X210" s="180">
        <v>0</v>
      </c>
      <c r="Y210" s="180">
        <f>X210*K210</f>
        <v>0</v>
      </c>
      <c r="Z210" s="180">
        <v>0</v>
      </c>
      <c r="AA210" s="181">
        <f>Z210*K210</f>
        <v>0</v>
      </c>
      <c r="AR210" s="19" t="s">
        <v>87</v>
      </c>
      <c r="AT210" s="19" t="s">
        <v>184</v>
      </c>
      <c r="AU210" s="19" t="s">
        <v>105</v>
      </c>
      <c r="AY210" s="19" t="s">
        <v>183</v>
      </c>
      <c r="BE210" s="119">
        <f>IF(U210="základní",N210,0)</f>
        <v>0</v>
      </c>
      <c r="BF210" s="119">
        <f>IF(U210="snížená",N210,0)</f>
        <v>0</v>
      </c>
      <c r="BG210" s="119">
        <f>IF(U210="zákl. přenesená",N210,0)</f>
        <v>0</v>
      </c>
      <c r="BH210" s="119">
        <f>IF(U210="sníž. přenesená",N210,0)</f>
        <v>0</v>
      </c>
      <c r="BI210" s="119">
        <f>IF(U210="nulová",N210,0)</f>
        <v>0</v>
      </c>
      <c r="BJ210" s="19" t="s">
        <v>87</v>
      </c>
      <c r="BK210" s="119">
        <f>ROUND(L210*K210,2)</f>
        <v>0</v>
      </c>
      <c r="BL210" s="19" t="s">
        <v>87</v>
      </c>
      <c r="BM210" s="19" t="s">
        <v>561</v>
      </c>
    </row>
    <row r="211" spans="2:65" s="1" customFormat="1" ht="22.5" customHeight="1">
      <c r="B211" s="36"/>
      <c r="C211" s="182" t="s">
        <v>562</v>
      </c>
      <c r="D211" s="182" t="s">
        <v>190</v>
      </c>
      <c r="E211" s="183" t="s">
        <v>563</v>
      </c>
      <c r="F211" s="262" t="s">
        <v>564</v>
      </c>
      <c r="G211" s="262"/>
      <c r="H211" s="262"/>
      <c r="I211" s="262"/>
      <c r="J211" s="184" t="s">
        <v>187</v>
      </c>
      <c r="K211" s="185">
        <v>52</v>
      </c>
      <c r="L211" s="263">
        <v>0</v>
      </c>
      <c r="M211" s="264"/>
      <c r="N211" s="265">
        <f>ROUND(L211*K211,2)</f>
        <v>0</v>
      </c>
      <c r="O211" s="253"/>
      <c r="P211" s="253"/>
      <c r="Q211" s="253"/>
      <c r="R211" s="38"/>
      <c r="T211" s="179" t="s">
        <v>22</v>
      </c>
      <c r="U211" s="45" t="s">
        <v>44</v>
      </c>
      <c r="V211" s="37"/>
      <c r="W211" s="180">
        <f>V211*K211</f>
        <v>0</v>
      </c>
      <c r="X211" s="180">
        <v>1E-05</v>
      </c>
      <c r="Y211" s="180">
        <f>X211*K211</f>
        <v>0.0005200000000000001</v>
      </c>
      <c r="Z211" s="180">
        <v>0</v>
      </c>
      <c r="AA211" s="181">
        <f>Z211*K211</f>
        <v>0</v>
      </c>
      <c r="AR211" s="19" t="s">
        <v>193</v>
      </c>
      <c r="AT211" s="19" t="s">
        <v>190</v>
      </c>
      <c r="AU211" s="19" t="s">
        <v>105</v>
      </c>
      <c r="AY211" s="19" t="s">
        <v>183</v>
      </c>
      <c r="BE211" s="119">
        <f>IF(U211="základní",N211,0)</f>
        <v>0</v>
      </c>
      <c r="BF211" s="119">
        <f>IF(U211="snížená",N211,0)</f>
        <v>0</v>
      </c>
      <c r="BG211" s="119">
        <f>IF(U211="zákl. přenesená",N211,0)</f>
        <v>0</v>
      </c>
      <c r="BH211" s="119">
        <f>IF(U211="sníž. přenesená",N211,0)</f>
        <v>0</v>
      </c>
      <c r="BI211" s="119">
        <f>IF(U211="nulová",N211,0)</f>
        <v>0</v>
      </c>
      <c r="BJ211" s="19" t="s">
        <v>87</v>
      </c>
      <c r="BK211" s="119">
        <f>ROUND(L211*K211,2)</f>
        <v>0</v>
      </c>
      <c r="BL211" s="19" t="s">
        <v>193</v>
      </c>
      <c r="BM211" s="19" t="s">
        <v>565</v>
      </c>
    </row>
    <row r="212" spans="2:63" s="10" customFormat="1" ht="29.9" customHeight="1">
      <c r="B212" s="164"/>
      <c r="C212" s="165"/>
      <c r="D212" s="174" t="s">
        <v>316</v>
      </c>
      <c r="E212" s="174"/>
      <c r="F212" s="174"/>
      <c r="G212" s="174"/>
      <c r="H212" s="174"/>
      <c r="I212" s="174"/>
      <c r="J212" s="174"/>
      <c r="K212" s="174"/>
      <c r="L212" s="174"/>
      <c r="M212" s="174"/>
      <c r="N212" s="260">
        <f>BK212</f>
        <v>0</v>
      </c>
      <c r="O212" s="261"/>
      <c r="P212" s="261"/>
      <c r="Q212" s="261"/>
      <c r="R212" s="167"/>
      <c r="T212" s="168"/>
      <c r="U212" s="165"/>
      <c r="V212" s="165"/>
      <c r="W212" s="169">
        <f>SUM(W213:W218)</f>
        <v>0</v>
      </c>
      <c r="X212" s="165"/>
      <c r="Y212" s="169">
        <f>SUM(Y213:Y218)</f>
        <v>6.432</v>
      </c>
      <c r="Z212" s="165"/>
      <c r="AA212" s="170">
        <f>SUM(AA213:AA218)</f>
        <v>0</v>
      </c>
      <c r="AR212" s="171" t="s">
        <v>182</v>
      </c>
      <c r="AT212" s="172" t="s">
        <v>78</v>
      </c>
      <c r="AU212" s="172" t="s">
        <v>87</v>
      </c>
      <c r="AY212" s="171" t="s">
        <v>183</v>
      </c>
      <c r="BK212" s="173">
        <f>SUM(BK213:BK218)</f>
        <v>0</v>
      </c>
    </row>
    <row r="213" spans="2:65" s="1" customFormat="1" ht="31.5" customHeight="1">
      <c r="B213" s="36"/>
      <c r="C213" s="175" t="s">
        <v>566</v>
      </c>
      <c r="D213" s="175" t="s">
        <v>184</v>
      </c>
      <c r="E213" s="176" t="s">
        <v>567</v>
      </c>
      <c r="F213" s="250" t="s">
        <v>568</v>
      </c>
      <c r="G213" s="250"/>
      <c r="H213" s="250"/>
      <c r="I213" s="250"/>
      <c r="J213" s="177" t="s">
        <v>213</v>
      </c>
      <c r="K213" s="178">
        <v>40</v>
      </c>
      <c r="L213" s="251">
        <v>0</v>
      </c>
      <c r="M213" s="252"/>
      <c r="N213" s="253">
        <f aca="true" t="shared" si="25" ref="N213:N218">ROUND(L213*K213,2)</f>
        <v>0</v>
      </c>
      <c r="O213" s="253"/>
      <c r="P213" s="253"/>
      <c r="Q213" s="253"/>
      <c r="R213" s="38"/>
      <c r="T213" s="179" t="s">
        <v>22</v>
      </c>
      <c r="U213" s="45" t="s">
        <v>44</v>
      </c>
      <c r="V213" s="37"/>
      <c r="W213" s="180">
        <f aca="true" t="shared" si="26" ref="W213:W218">V213*K213</f>
        <v>0</v>
      </c>
      <c r="X213" s="180">
        <v>0.043</v>
      </c>
      <c r="Y213" s="180">
        <f aca="true" t="shared" si="27" ref="Y213:Y218">X213*K213</f>
        <v>1.7199999999999998</v>
      </c>
      <c r="Z213" s="180">
        <v>0</v>
      </c>
      <c r="AA213" s="181">
        <f aca="true" t="shared" si="28" ref="AA213:AA218">Z213*K213</f>
        <v>0</v>
      </c>
      <c r="AR213" s="19" t="s">
        <v>87</v>
      </c>
      <c r="AT213" s="19" t="s">
        <v>184</v>
      </c>
      <c r="AU213" s="19" t="s">
        <v>105</v>
      </c>
      <c r="AY213" s="19" t="s">
        <v>183</v>
      </c>
      <c r="BE213" s="119">
        <f aca="true" t="shared" si="29" ref="BE213:BE218">IF(U213="základní",N213,0)</f>
        <v>0</v>
      </c>
      <c r="BF213" s="119">
        <f aca="true" t="shared" si="30" ref="BF213:BF218">IF(U213="snížená",N213,0)</f>
        <v>0</v>
      </c>
      <c r="BG213" s="119">
        <f aca="true" t="shared" si="31" ref="BG213:BG218">IF(U213="zákl. přenesená",N213,0)</f>
        <v>0</v>
      </c>
      <c r="BH213" s="119">
        <f aca="true" t="shared" si="32" ref="BH213:BH218">IF(U213="sníž. přenesená",N213,0)</f>
        <v>0</v>
      </c>
      <c r="BI213" s="119">
        <f aca="true" t="shared" si="33" ref="BI213:BI218">IF(U213="nulová",N213,0)</f>
        <v>0</v>
      </c>
      <c r="BJ213" s="19" t="s">
        <v>87</v>
      </c>
      <c r="BK213" s="119">
        <f aca="true" t="shared" si="34" ref="BK213:BK218">ROUND(L213*K213,2)</f>
        <v>0</v>
      </c>
      <c r="BL213" s="19" t="s">
        <v>87</v>
      </c>
      <c r="BM213" s="19" t="s">
        <v>569</v>
      </c>
    </row>
    <row r="214" spans="2:65" s="1" customFormat="1" ht="31.5" customHeight="1">
      <c r="B214" s="36"/>
      <c r="C214" s="182" t="s">
        <v>570</v>
      </c>
      <c r="D214" s="182" t="s">
        <v>190</v>
      </c>
      <c r="E214" s="183" t="s">
        <v>571</v>
      </c>
      <c r="F214" s="262" t="s">
        <v>572</v>
      </c>
      <c r="G214" s="262"/>
      <c r="H214" s="262"/>
      <c r="I214" s="262"/>
      <c r="J214" s="184" t="s">
        <v>187</v>
      </c>
      <c r="K214" s="185">
        <v>40</v>
      </c>
      <c r="L214" s="263">
        <v>0</v>
      </c>
      <c r="M214" s="264"/>
      <c r="N214" s="265">
        <f t="shared" si="25"/>
        <v>0</v>
      </c>
      <c r="O214" s="253"/>
      <c r="P214" s="253"/>
      <c r="Q214" s="253"/>
      <c r="R214" s="38"/>
      <c r="T214" s="179" t="s">
        <v>22</v>
      </c>
      <c r="U214" s="45" t="s">
        <v>44</v>
      </c>
      <c r="V214" s="37"/>
      <c r="W214" s="180">
        <f t="shared" si="26"/>
        <v>0</v>
      </c>
      <c r="X214" s="180">
        <v>0.031</v>
      </c>
      <c r="Y214" s="180">
        <f t="shared" si="27"/>
        <v>1.24</v>
      </c>
      <c r="Z214" s="180">
        <v>0</v>
      </c>
      <c r="AA214" s="181">
        <f t="shared" si="28"/>
        <v>0</v>
      </c>
      <c r="AR214" s="19" t="s">
        <v>193</v>
      </c>
      <c r="AT214" s="19" t="s">
        <v>190</v>
      </c>
      <c r="AU214" s="19" t="s">
        <v>105</v>
      </c>
      <c r="AY214" s="19" t="s">
        <v>183</v>
      </c>
      <c r="BE214" s="119">
        <f t="shared" si="29"/>
        <v>0</v>
      </c>
      <c r="BF214" s="119">
        <f t="shared" si="30"/>
        <v>0</v>
      </c>
      <c r="BG214" s="119">
        <f t="shared" si="31"/>
        <v>0</v>
      </c>
      <c r="BH214" s="119">
        <f t="shared" si="32"/>
        <v>0</v>
      </c>
      <c r="BI214" s="119">
        <f t="shared" si="33"/>
        <v>0</v>
      </c>
      <c r="BJ214" s="19" t="s">
        <v>87</v>
      </c>
      <c r="BK214" s="119">
        <f t="shared" si="34"/>
        <v>0</v>
      </c>
      <c r="BL214" s="19" t="s">
        <v>193</v>
      </c>
      <c r="BM214" s="19" t="s">
        <v>573</v>
      </c>
    </row>
    <row r="215" spans="2:65" s="1" customFormat="1" ht="22.5" customHeight="1">
      <c r="B215" s="36"/>
      <c r="C215" s="182" t="s">
        <v>574</v>
      </c>
      <c r="D215" s="182" t="s">
        <v>190</v>
      </c>
      <c r="E215" s="183" t="s">
        <v>575</v>
      </c>
      <c r="F215" s="262" t="s">
        <v>576</v>
      </c>
      <c r="G215" s="262"/>
      <c r="H215" s="262"/>
      <c r="I215" s="262"/>
      <c r="J215" s="184" t="s">
        <v>187</v>
      </c>
      <c r="K215" s="185">
        <v>80</v>
      </c>
      <c r="L215" s="263">
        <v>0</v>
      </c>
      <c r="M215" s="264"/>
      <c r="N215" s="265">
        <f t="shared" si="25"/>
        <v>0</v>
      </c>
      <c r="O215" s="253"/>
      <c r="P215" s="253"/>
      <c r="Q215" s="253"/>
      <c r="R215" s="38"/>
      <c r="T215" s="179" t="s">
        <v>22</v>
      </c>
      <c r="U215" s="45" t="s">
        <v>44</v>
      </c>
      <c r="V215" s="37"/>
      <c r="W215" s="180">
        <f t="shared" si="26"/>
        <v>0</v>
      </c>
      <c r="X215" s="180">
        <v>0.017</v>
      </c>
      <c r="Y215" s="180">
        <f t="shared" si="27"/>
        <v>1.36</v>
      </c>
      <c r="Z215" s="180">
        <v>0</v>
      </c>
      <c r="AA215" s="181">
        <f t="shared" si="28"/>
        <v>0</v>
      </c>
      <c r="AR215" s="19" t="s">
        <v>105</v>
      </c>
      <c r="AT215" s="19" t="s">
        <v>190</v>
      </c>
      <c r="AU215" s="19" t="s">
        <v>105</v>
      </c>
      <c r="AY215" s="19" t="s">
        <v>183</v>
      </c>
      <c r="BE215" s="119">
        <f t="shared" si="29"/>
        <v>0</v>
      </c>
      <c r="BF215" s="119">
        <f t="shared" si="30"/>
        <v>0</v>
      </c>
      <c r="BG215" s="119">
        <f t="shared" si="31"/>
        <v>0</v>
      </c>
      <c r="BH215" s="119">
        <f t="shared" si="32"/>
        <v>0</v>
      </c>
      <c r="BI215" s="119">
        <f t="shared" si="33"/>
        <v>0</v>
      </c>
      <c r="BJ215" s="19" t="s">
        <v>87</v>
      </c>
      <c r="BK215" s="119">
        <f t="shared" si="34"/>
        <v>0</v>
      </c>
      <c r="BL215" s="19" t="s">
        <v>87</v>
      </c>
      <c r="BM215" s="19" t="s">
        <v>577</v>
      </c>
    </row>
    <row r="216" spans="2:65" s="1" customFormat="1" ht="31.5" customHeight="1">
      <c r="B216" s="36"/>
      <c r="C216" s="175" t="s">
        <v>578</v>
      </c>
      <c r="D216" s="175" t="s">
        <v>184</v>
      </c>
      <c r="E216" s="176" t="s">
        <v>567</v>
      </c>
      <c r="F216" s="250" t="s">
        <v>568</v>
      </c>
      <c r="G216" s="250"/>
      <c r="H216" s="250"/>
      <c r="I216" s="250"/>
      <c r="J216" s="177" t="s">
        <v>213</v>
      </c>
      <c r="K216" s="178">
        <v>22</v>
      </c>
      <c r="L216" s="251">
        <v>0</v>
      </c>
      <c r="M216" s="252"/>
      <c r="N216" s="253">
        <f t="shared" si="25"/>
        <v>0</v>
      </c>
      <c r="O216" s="253"/>
      <c r="P216" s="253"/>
      <c r="Q216" s="253"/>
      <c r="R216" s="38"/>
      <c r="T216" s="179" t="s">
        <v>22</v>
      </c>
      <c r="U216" s="45" t="s">
        <v>44</v>
      </c>
      <c r="V216" s="37"/>
      <c r="W216" s="180">
        <f t="shared" si="26"/>
        <v>0</v>
      </c>
      <c r="X216" s="180">
        <v>0</v>
      </c>
      <c r="Y216" s="180">
        <f t="shared" si="27"/>
        <v>0</v>
      </c>
      <c r="Z216" s="180">
        <v>0</v>
      </c>
      <c r="AA216" s="181">
        <f t="shared" si="28"/>
        <v>0</v>
      </c>
      <c r="AR216" s="19" t="s">
        <v>87</v>
      </c>
      <c r="AT216" s="19" t="s">
        <v>184</v>
      </c>
      <c r="AU216" s="19" t="s">
        <v>105</v>
      </c>
      <c r="AY216" s="19" t="s">
        <v>183</v>
      </c>
      <c r="BE216" s="119">
        <f t="shared" si="29"/>
        <v>0</v>
      </c>
      <c r="BF216" s="119">
        <f t="shared" si="30"/>
        <v>0</v>
      </c>
      <c r="BG216" s="119">
        <f t="shared" si="31"/>
        <v>0</v>
      </c>
      <c r="BH216" s="119">
        <f t="shared" si="32"/>
        <v>0</v>
      </c>
      <c r="BI216" s="119">
        <f t="shared" si="33"/>
        <v>0</v>
      </c>
      <c r="BJ216" s="19" t="s">
        <v>87</v>
      </c>
      <c r="BK216" s="119">
        <f t="shared" si="34"/>
        <v>0</v>
      </c>
      <c r="BL216" s="19" t="s">
        <v>87</v>
      </c>
      <c r="BM216" s="19" t="s">
        <v>579</v>
      </c>
    </row>
    <row r="217" spans="2:65" s="1" customFormat="1" ht="22.5" customHeight="1">
      <c r="B217" s="36"/>
      <c r="C217" s="182" t="s">
        <v>580</v>
      </c>
      <c r="D217" s="182" t="s">
        <v>190</v>
      </c>
      <c r="E217" s="183" t="s">
        <v>581</v>
      </c>
      <c r="F217" s="262" t="s">
        <v>582</v>
      </c>
      <c r="G217" s="262"/>
      <c r="H217" s="262"/>
      <c r="I217" s="262"/>
      <c r="J217" s="184" t="s">
        <v>187</v>
      </c>
      <c r="K217" s="185">
        <v>44</v>
      </c>
      <c r="L217" s="263">
        <v>0</v>
      </c>
      <c r="M217" s="264"/>
      <c r="N217" s="265">
        <f t="shared" si="25"/>
        <v>0</v>
      </c>
      <c r="O217" s="253"/>
      <c r="P217" s="253"/>
      <c r="Q217" s="253"/>
      <c r="R217" s="38"/>
      <c r="T217" s="179" t="s">
        <v>22</v>
      </c>
      <c r="U217" s="45" t="s">
        <v>44</v>
      </c>
      <c r="V217" s="37"/>
      <c r="W217" s="180">
        <f t="shared" si="26"/>
        <v>0</v>
      </c>
      <c r="X217" s="180">
        <v>0.031</v>
      </c>
      <c r="Y217" s="180">
        <f t="shared" si="27"/>
        <v>1.3639999999999999</v>
      </c>
      <c r="Z217" s="180">
        <v>0</v>
      </c>
      <c r="AA217" s="181">
        <f t="shared" si="28"/>
        <v>0</v>
      </c>
      <c r="AR217" s="19" t="s">
        <v>193</v>
      </c>
      <c r="AT217" s="19" t="s">
        <v>190</v>
      </c>
      <c r="AU217" s="19" t="s">
        <v>105</v>
      </c>
      <c r="AY217" s="19" t="s">
        <v>183</v>
      </c>
      <c r="BE217" s="119">
        <f t="shared" si="29"/>
        <v>0</v>
      </c>
      <c r="BF217" s="119">
        <f t="shared" si="30"/>
        <v>0</v>
      </c>
      <c r="BG217" s="119">
        <f t="shared" si="31"/>
        <v>0</v>
      </c>
      <c r="BH217" s="119">
        <f t="shared" si="32"/>
        <v>0</v>
      </c>
      <c r="BI217" s="119">
        <f t="shared" si="33"/>
        <v>0</v>
      </c>
      <c r="BJ217" s="19" t="s">
        <v>87</v>
      </c>
      <c r="BK217" s="119">
        <f t="shared" si="34"/>
        <v>0</v>
      </c>
      <c r="BL217" s="19" t="s">
        <v>193</v>
      </c>
      <c r="BM217" s="19" t="s">
        <v>583</v>
      </c>
    </row>
    <row r="218" spans="2:65" s="1" customFormat="1" ht="22.5" customHeight="1">
      <c r="B218" s="36"/>
      <c r="C218" s="182" t="s">
        <v>584</v>
      </c>
      <c r="D218" s="182" t="s">
        <v>190</v>
      </c>
      <c r="E218" s="183" t="s">
        <v>575</v>
      </c>
      <c r="F218" s="262" t="s">
        <v>576</v>
      </c>
      <c r="G218" s="262"/>
      <c r="H218" s="262"/>
      <c r="I218" s="262"/>
      <c r="J218" s="184" t="s">
        <v>187</v>
      </c>
      <c r="K218" s="185">
        <v>44</v>
      </c>
      <c r="L218" s="263">
        <v>0</v>
      </c>
      <c r="M218" s="264"/>
      <c r="N218" s="265">
        <f t="shared" si="25"/>
        <v>0</v>
      </c>
      <c r="O218" s="253"/>
      <c r="P218" s="253"/>
      <c r="Q218" s="253"/>
      <c r="R218" s="38"/>
      <c r="T218" s="179" t="s">
        <v>22</v>
      </c>
      <c r="U218" s="45" t="s">
        <v>44</v>
      </c>
      <c r="V218" s="37"/>
      <c r="W218" s="180">
        <f t="shared" si="26"/>
        <v>0</v>
      </c>
      <c r="X218" s="180">
        <v>0.017</v>
      </c>
      <c r="Y218" s="180">
        <f t="shared" si="27"/>
        <v>0.748</v>
      </c>
      <c r="Z218" s="180">
        <v>0</v>
      </c>
      <c r="AA218" s="181">
        <f t="shared" si="28"/>
        <v>0</v>
      </c>
      <c r="AR218" s="19" t="s">
        <v>105</v>
      </c>
      <c r="AT218" s="19" t="s">
        <v>190</v>
      </c>
      <c r="AU218" s="19" t="s">
        <v>105</v>
      </c>
      <c r="AY218" s="19" t="s">
        <v>183</v>
      </c>
      <c r="BE218" s="119">
        <f t="shared" si="29"/>
        <v>0</v>
      </c>
      <c r="BF218" s="119">
        <f t="shared" si="30"/>
        <v>0</v>
      </c>
      <c r="BG218" s="119">
        <f t="shared" si="31"/>
        <v>0</v>
      </c>
      <c r="BH218" s="119">
        <f t="shared" si="32"/>
        <v>0</v>
      </c>
      <c r="BI218" s="119">
        <f t="shared" si="33"/>
        <v>0</v>
      </c>
      <c r="BJ218" s="19" t="s">
        <v>87</v>
      </c>
      <c r="BK218" s="119">
        <f t="shared" si="34"/>
        <v>0</v>
      </c>
      <c r="BL218" s="19" t="s">
        <v>87</v>
      </c>
      <c r="BM218" s="19" t="s">
        <v>585</v>
      </c>
    </row>
    <row r="219" spans="2:63" s="10" customFormat="1" ht="37.4" customHeight="1">
      <c r="B219" s="164"/>
      <c r="C219" s="165"/>
      <c r="D219" s="166" t="s">
        <v>317</v>
      </c>
      <c r="E219" s="166"/>
      <c r="F219" s="166"/>
      <c r="G219" s="166"/>
      <c r="H219" s="166"/>
      <c r="I219" s="166"/>
      <c r="J219" s="166"/>
      <c r="K219" s="166"/>
      <c r="L219" s="166"/>
      <c r="M219" s="166"/>
      <c r="N219" s="285">
        <f>BK219</f>
        <v>0</v>
      </c>
      <c r="O219" s="286"/>
      <c r="P219" s="286"/>
      <c r="Q219" s="286"/>
      <c r="R219" s="167"/>
      <c r="T219" s="168"/>
      <c r="U219" s="165"/>
      <c r="V219" s="165"/>
      <c r="W219" s="169">
        <f>SUM(W220:W221)</f>
        <v>0</v>
      </c>
      <c r="X219" s="165"/>
      <c r="Y219" s="169">
        <f>SUM(Y220:Y221)</f>
        <v>0</v>
      </c>
      <c r="Z219" s="165"/>
      <c r="AA219" s="170">
        <f>SUM(AA220:AA221)</f>
        <v>0</v>
      </c>
      <c r="AR219" s="171" t="s">
        <v>198</v>
      </c>
      <c r="AT219" s="172" t="s">
        <v>78</v>
      </c>
      <c r="AU219" s="172" t="s">
        <v>79</v>
      </c>
      <c r="AY219" s="171" t="s">
        <v>183</v>
      </c>
      <c r="BK219" s="173">
        <f>SUM(BK220:BK221)</f>
        <v>0</v>
      </c>
    </row>
    <row r="220" spans="2:65" s="1" customFormat="1" ht="22.5" customHeight="1">
      <c r="B220" s="36"/>
      <c r="C220" s="175" t="s">
        <v>586</v>
      </c>
      <c r="D220" s="175" t="s">
        <v>184</v>
      </c>
      <c r="E220" s="176" t="s">
        <v>587</v>
      </c>
      <c r="F220" s="250" t="s">
        <v>588</v>
      </c>
      <c r="G220" s="250"/>
      <c r="H220" s="250"/>
      <c r="I220" s="250"/>
      <c r="J220" s="177" t="s">
        <v>301</v>
      </c>
      <c r="K220" s="178">
        <v>5</v>
      </c>
      <c r="L220" s="251">
        <v>0</v>
      </c>
      <c r="M220" s="252"/>
      <c r="N220" s="253">
        <f>ROUND(L220*K220,2)</f>
        <v>0</v>
      </c>
      <c r="O220" s="253"/>
      <c r="P220" s="253"/>
      <c r="Q220" s="253"/>
      <c r="R220" s="38"/>
      <c r="T220" s="179" t="s">
        <v>22</v>
      </c>
      <c r="U220" s="45" t="s">
        <v>44</v>
      </c>
      <c r="V220" s="37"/>
      <c r="W220" s="180">
        <f>V220*K220</f>
        <v>0</v>
      </c>
      <c r="X220" s="180">
        <v>0</v>
      </c>
      <c r="Y220" s="180">
        <f>X220*K220</f>
        <v>0</v>
      </c>
      <c r="Z220" s="180">
        <v>0</v>
      </c>
      <c r="AA220" s="181">
        <f>Z220*K220</f>
        <v>0</v>
      </c>
      <c r="AR220" s="19" t="s">
        <v>589</v>
      </c>
      <c r="AT220" s="19" t="s">
        <v>184</v>
      </c>
      <c r="AU220" s="19" t="s">
        <v>87</v>
      </c>
      <c r="AY220" s="19" t="s">
        <v>183</v>
      </c>
      <c r="BE220" s="119">
        <f>IF(U220="základní",N220,0)</f>
        <v>0</v>
      </c>
      <c r="BF220" s="119">
        <f>IF(U220="snížená",N220,0)</f>
        <v>0</v>
      </c>
      <c r="BG220" s="119">
        <f>IF(U220="zákl. přenesená",N220,0)</f>
        <v>0</v>
      </c>
      <c r="BH220" s="119">
        <f>IF(U220="sníž. přenesená",N220,0)</f>
        <v>0</v>
      </c>
      <c r="BI220" s="119">
        <f>IF(U220="nulová",N220,0)</f>
        <v>0</v>
      </c>
      <c r="BJ220" s="19" t="s">
        <v>87</v>
      </c>
      <c r="BK220" s="119">
        <f>ROUND(L220*K220,2)</f>
        <v>0</v>
      </c>
      <c r="BL220" s="19" t="s">
        <v>589</v>
      </c>
      <c r="BM220" s="19" t="s">
        <v>590</v>
      </c>
    </row>
    <row r="221" spans="2:65" s="1" customFormat="1" ht="31.5" customHeight="1">
      <c r="B221" s="36"/>
      <c r="C221" s="175" t="s">
        <v>591</v>
      </c>
      <c r="D221" s="175" t="s">
        <v>184</v>
      </c>
      <c r="E221" s="176" t="s">
        <v>592</v>
      </c>
      <c r="F221" s="250" t="s">
        <v>593</v>
      </c>
      <c r="G221" s="250"/>
      <c r="H221" s="250"/>
      <c r="I221" s="250"/>
      <c r="J221" s="177" t="s">
        <v>301</v>
      </c>
      <c r="K221" s="178">
        <v>15</v>
      </c>
      <c r="L221" s="251">
        <v>0</v>
      </c>
      <c r="M221" s="252"/>
      <c r="N221" s="253">
        <f>ROUND(L221*K221,2)</f>
        <v>0</v>
      </c>
      <c r="O221" s="253"/>
      <c r="P221" s="253"/>
      <c r="Q221" s="253"/>
      <c r="R221" s="38"/>
      <c r="T221" s="179" t="s">
        <v>22</v>
      </c>
      <c r="U221" s="45" t="s">
        <v>44</v>
      </c>
      <c r="V221" s="37"/>
      <c r="W221" s="180">
        <f>V221*K221</f>
        <v>0</v>
      </c>
      <c r="X221" s="180">
        <v>0</v>
      </c>
      <c r="Y221" s="180">
        <f>X221*K221</f>
        <v>0</v>
      </c>
      <c r="Z221" s="180">
        <v>0</v>
      </c>
      <c r="AA221" s="181">
        <f>Z221*K221</f>
        <v>0</v>
      </c>
      <c r="AR221" s="19" t="s">
        <v>589</v>
      </c>
      <c r="AT221" s="19" t="s">
        <v>184</v>
      </c>
      <c r="AU221" s="19" t="s">
        <v>87</v>
      </c>
      <c r="AY221" s="19" t="s">
        <v>183</v>
      </c>
      <c r="BE221" s="119">
        <f>IF(U221="základní",N221,0)</f>
        <v>0</v>
      </c>
      <c r="BF221" s="119">
        <f>IF(U221="snížená",N221,0)</f>
        <v>0</v>
      </c>
      <c r="BG221" s="119">
        <f>IF(U221="zákl. přenesená",N221,0)</f>
        <v>0</v>
      </c>
      <c r="BH221" s="119">
        <f>IF(U221="sníž. přenesená",N221,0)</f>
        <v>0</v>
      </c>
      <c r="BI221" s="119">
        <f>IF(U221="nulová",N221,0)</f>
        <v>0</v>
      </c>
      <c r="BJ221" s="19" t="s">
        <v>87</v>
      </c>
      <c r="BK221" s="119">
        <f>ROUND(L221*K221,2)</f>
        <v>0</v>
      </c>
      <c r="BL221" s="19" t="s">
        <v>589</v>
      </c>
      <c r="BM221" s="19" t="s">
        <v>594</v>
      </c>
    </row>
    <row r="222" spans="2:63" s="10" customFormat="1" ht="37.4" customHeight="1">
      <c r="B222" s="164"/>
      <c r="C222" s="165"/>
      <c r="D222" s="166" t="s">
        <v>151</v>
      </c>
      <c r="E222" s="166"/>
      <c r="F222" s="166"/>
      <c r="G222" s="166"/>
      <c r="H222" s="166"/>
      <c r="I222" s="166"/>
      <c r="J222" s="166"/>
      <c r="K222" s="166"/>
      <c r="L222" s="166"/>
      <c r="M222" s="166"/>
      <c r="N222" s="247">
        <f>BK222</f>
        <v>0</v>
      </c>
      <c r="O222" s="248"/>
      <c r="P222" s="248"/>
      <c r="Q222" s="248"/>
      <c r="R222" s="167"/>
      <c r="T222" s="168"/>
      <c r="U222" s="165"/>
      <c r="V222" s="165"/>
      <c r="W222" s="169">
        <f>W223+W225+W229</f>
        <v>0</v>
      </c>
      <c r="X222" s="165"/>
      <c r="Y222" s="169">
        <f>Y223+Y225+Y229</f>
        <v>0</v>
      </c>
      <c r="Z222" s="165"/>
      <c r="AA222" s="170">
        <f>AA223+AA225+AA229</f>
        <v>0</v>
      </c>
      <c r="AR222" s="171" t="s">
        <v>198</v>
      </c>
      <c r="AT222" s="172" t="s">
        <v>78</v>
      </c>
      <c r="AU222" s="172" t="s">
        <v>79</v>
      </c>
      <c r="AY222" s="171" t="s">
        <v>183</v>
      </c>
      <c r="BK222" s="173">
        <f>BK223+BK225+BK229</f>
        <v>0</v>
      </c>
    </row>
    <row r="223" spans="2:63" s="10" customFormat="1" ht="19.9" customHeight="1">
      <c r="B223" s="164"/>
      <c r="C223" s="165"/>
      <c r="D223" s="174" t="s">
        <v>152</v>
      </c>
      <c r="E223" s="174"/>
      <c r="F223" s="174"/>
      <c r="G223" s="174"/>
      <c r="H223" s="174"/>
      <c r="I223" s="174"/>
      <c r="J223" s="174"/>
      <c r="K223" s="174"/>
      <c r="L223" s="174"/>
      <c r="M223" s="174"/>
      <c r="N223" s="258">
        <f>BK223</f>
        <v>0</v>
      </c>
      <c r="O223" s="259"/>
      <c r="P223" s="259"/>
      <c r="Q223" s="259"/>
      <c r="R223" s="167"/>
      <c r="T223" s="168"/>
      <c r="U223" s="165"/>
      <c r="V223" s="165"/>
      <c r="W223" s="169">
        <f>W224</f>
        <v>0</v>
      </c>
      <c r="X223" s="165"/>
      <c r="Y223" s="169">
        <f>Y224</f>
        <v>0</v>
      </c>
      <c r="Z223" s="165"/>
      <c r="AA223" s="170">
        <f>AA224</f>
        <v>0</v>
      </c>
      <c r="AR223" s="171" t="s">
        <v>198</v>
      </c>
      <c r="AT223" s="172" t="s">
        <v>78</v>
      </c>
      <c r="AU223" s="172" t="s">
        <v>87</v>
      </c>
      <c r="AY223" s="171" t="s">
        <v>183</v>
      </c>
      <c r="BK223" s="173">
        <f>BK224</f>
        <v>0</v>
      </c>
    </row>
    <row r="224" spans="2:65" s="1" customFormat="1" ht="69.75" customHeight="1">
      <c r="B224" s="36"/>
      <c r="C224" s="182" t="s">
        <v>595</v>
      </c>
      <c r="D224" s="182" t="s">
        <v>190</v>
      </c>
      <c r="E224" s="183" t="s">
        <v>596</v>
      </c>
      <c r="F224" s="262" t="s">
        <v>597</v>
      </c>
      <c r="G224" s="262"/>
      <c r="H224" s="262"/>
      <c r="I224" s="262"/>
      <c r="J224" s="184" t="s">
        <v>235</v>
      </c>
      <c r="K224" s="185">
        <v>2</v>
      </c>
      <c r="L224" s="263">
        <v>0</v>
      </c>
      <c r="M224" s="264"/>
      <c r="N224" s="265">
        <f>ROUND(L224*K224,2)</f>
        <v>0</v>
      </c>
      <c r="O224" s="253"/>
      <c r="P224" s="253"/>
      <c r="Q224" s="253"/>
      <c r="R224" s="38"/>
      <c r="T224" s="179" t="s">
        <v>22</v>
      </c>
      <c r="U224" s="45" t="s">
        <v>44</v>
      </c>
      <c r="V224" s="37"/>
      <c r="W224" s="180">
        <f>V224*K224</f>
        <v>0</v>
      </c>
      <c r="X224" s="180">
        <v>0</v>
      </c>
      <c r="Y224" s="180">
        <f>X224*K224</f>
        <v>0</v>
      </c>
      <c r="Z224" s="180">
        <v>0</v>
      </c>
      <c r="AA224" s="181">
        <f>Z224*K224</f>
        <v>0</v>
      </c>
      <c r="AR224" s="19" t="s">
        <v>193</v>
      </c>
      <c r="AT224" s="19" t="s">
        <v>190</v>
      </c>
      <c r="AU224" s="19" t="s">
        <v>105</v>
      </c>
      <c r="AY224" s="19" t="s">
        <v>183</v>
      </c>
      <c r="BE224" s="119">
        <f>IF(U224="základní",N224,0)</f>
        <v>0</v>
      </c>
      <c r="BF224" s="119">
        <f>IF(U224="snížená",N224,0)</f>
        <v>0</v>
      </c>
      <c r="BG224" s="119">
        <f>IF(U224="zákl. přenesená",N224,0)</f>
        <v>0</v>
      </c>
      <c r="BH224" s="119">
        <f>IF(U224="sníž. přenesená",N224,0)</f>
        <v>0</v>
      </c>
      <c r="BI224" s="119">
        <f>IF(U224="nulová",N224,0)</f>
        <v>0</v>
      </c>
      <c r="BJ224" s="19" t="s">
        <v>87</v>
      </c>
      <c r="BK224" s="119">
        <f>ROUND(L224*K224,2)</f>
        <v>0</v>
      </c>
      <c r="BL224" s="19" t="s">
        <v>193</v>
      </c>
      <c r="BM224" s="19" t="s">
        <v>598</v>
      </c>
    </row>
    <row r="225" spans="2:63" s="10" customFormat="1" ht="29.9" customHeight="1">
      <c r="B225" s="164"/>
      <c r="C225" s="165"/>
      <c r="D225" s="174" t="s">
        <v>318</v>
      </c>
      <c r="E225" s="174"/>
      <c r="F225" s="174"/>
      <c r="G225" s="174"/>
      <c r="H225" s="174"/>
      <c r="I225" s="174"/>
      <c r="J225" s="174"/>
      <c r="K225" s="174"/>
      <c r="L225" s="174"/>
      <c r="M225" s="174"/>
      <c r="N225" s="260">
        <f>BK225</f>
        <v>0</v>
      </c>
      <c r="O225" s="261"/>
      <c r="P225" s="261"/>
      <c r="Q225" s="261"/>
      <c r="R225" s="167"/>
      <c r="T225" s="168"/>
      <c r="U225" s="165"/>
      <c r="V225" s="165"/>
      <c r="W225" s="169">
        <f>SUM(W226:W228)</f>
        <v>0</v>
      </c>
      <c r="X225" s="165"/>
      <c r="Y225" s="169">
        <f>SUM(Y226:Y228)</f>
        <v>0</v>
      </c>
      <c r="Z225" s="165"/>
      <c r="AA225" s="170">
        <f>SUM(AA226:AA228)</f>
        <v>0</v>
      </c>
      <c r="AR225" s="171" t="s">
        <v>198</v>
      </c>
      <c r="AT225" s="172" t="s">
        <v>78</v>
      </c>
      <c r="AU225" s="172" t="s">
        <v>87</v>
      </c>
      <c r="AY225" s="171" t="s">
        <v>183</v>
      </c>
      <c r="BK225" s="173">
        <f>SUM(BK226:BK228)</f>
        <v>0</v>
      </c>
    </row>
    <row r="226" spans="2:65" s="1" customFormat="1" ht="44.25" customHeight="1">
      <c r="B226" s="36"/>
      <c r="C226" s="182" t="s">
        <v>599</v>
      </c>
      <c r="D226" s="182" t="s">
        <v>190</v>
      </c>
      <c r="E226" s="183" t="s">
        <v>600</v>
      </c>
      <c r="F226" s="262" t="s">
        <v>601</v>
      </c>
      <c r="G226" s="262"/>
      <c r="H226" s="262"/>
      <c r="I226" s="262"/>
      <c r="J226" s="184" t="s">
        <v>235</v>
      </c>
      <c r="K226" s="185">
        <v>8</v>
      </c>
      <c r="L226" s="263">
        <v>0</v>
      </c>
      <c r="M226" s="264"/>
      <c r="N226" s="265">
        <f>ROUND(L226*K226,2)</f>
        <v>0</v>
      </c>
      <c r="O226" s="253"/>
      <c r="P226" s="253"/>
      <c r="Q226" s="253"/>
      <c r="R226" s="38"/>
      <c r="T226" s="179" t="s">
        <v>22</v>
      </c>
      <c r="U226" s="45" t="s">
        <v>44</v>
      </c>
      <c r="V226" s="37"/>
      <c r="W226" s="180">
        <f>V226*K226</f>
        <v>0</v>
      </c>
      <c r="X226" s="180">
        <v>0</v>
      </c>
      <c r="Y226" s="180">
        <f>X226*K226</f>
        <v>0</v>
      </c>
      <c r="Z226" s="180">
        <v>0</v>
      </c>
      <c r="AA226" s="181">
        <f>Z226*K226</f>
        <v>0</v>
      </c>
      <c r="AR226" s="19" t="s">
        <v>193</v>
      </c>
      <c r="AT226" s="19" t="s">
        <v>190</v>
      </c>
      <c r="AU226" s="19" t="s">
        <v>105</v>
      </c>
      <c r="AY226" s="19" t="s">
        <v>183</v>
      </c>
      <c r="BE226" s="119">
        <f>IF(U226="základní",N226,0)</f>
        <v>0</v>
      </c>
      <c r="BF226" s="119">
        <f>IF(U226="snížená",N226,0)</f>
        <v>0</v>
      </c>
      <c r="BG226" s="119">
        <f>IF(U226="zákl. přenesená",N226,0)</f>
        <v>0</v>
      </c>
      <c r="BH226" s="119">
        <f>IF(U226="sníž. přenesená",N226,0)</f>
        <v>0</v>
      </c>
      <c r="BI226" s="119">
        <f>IF(U226="nulová",N226,0)</f>
        <v>0</v>
      </c>
      <c r="BJ226" s="19" t="s">
        <v>87</v>
      </c>
      <c r="BK226" s="119">
        <f>ROUND(L226*K226,2)</f>
        <v>0</v>
      </c>
      <c r="BL226" s="19" t="s">
        <v>193</v>
      </c>
      <c r="BM226" s="19" t="s">
        <v>602</v>
      </c>
    </row>
    <row r="227" spans="2:65" s="1" customFormat="1" ht="44.25" customHeight="1">
      <c r="B227" s="36"/>
      <c r="C227" s="182" t="s">
        <v>603</v>
      </c>
      <c r="D227" s="182" t="s">
        <v>190</v>
      </c>
      <c r="E227" s="183" t="s">
        <v>604</v>
      </c>
      <c r="F227" s="262" t="s">
        <v>605</v>
      </c>
      <c r="G227" s="262"/>
      <c r="H227" s="262"/>
      <c r="I227" s="262"/>
      <c r="J227" s="184" t="s">
        <v>235</v>
      </c>
      <c r="K227" s="185">
        <v>1</v>
      </c>
      <c r="L227" s="263">
        <v>0</v>
      </c>
      <c r="M227" s="264"/>
      <c r="N227" s="265">
        <f>ROUND(L227*K227,2)</f>
        <v>0</v>
      </c>
      <c r="O227" s="253"/>
      <c r="P227" s="253"/>
      <c r="Q227" s="253"/>
      <c r="R227" s="38"/>
      <c r="T227" s="179" t="s">
        <v>22</v>
      </c>
      <c r="U227" s="45" t="s">
        <v>44</v>
      </c>
      <c r="V227" s="37"/>
      <c r="W227" s="180">
        <f>V227*K227</f>
        <v>0</v>
      </c>
      <c r="X227" s="180">
        <v>0</v>
      </c>
      <c r="Y227" s="180">
        <f>X227*K227</f>
        <v>0</v>
      </c>
      <c r="Z227" s="180">
        <v>0</v>
      </c>
      <c r="AA227" s="181">
        <f>Z227*K227</f>
        <v>0</v>
      </c>
      <c r="AR227" s="19" t="s">
        <v>193</v>
      </c>
      <c r="AT227" s="19" t="s">
        <v>190</v>
      </c>
      <c r="AU227" s="19" t="s">
        <v>105</v>
      </c>
      <c r="AY227" s="19" t="s">
        <v>183</v>
      </c>
      <c r="BE227" s="119">
        <f>IF(U227="základní",N227,0)</f>
        <v>0</v>
      </c>
      <c r="BF227" s="119">
        <f>IF(U227="snížená",N227,0)</f>
        <v>0</v>
      </c>
      <c r="BG227" s="119">
        <f>IF(U227="zákl. přenesená",N227,0)</f>
        <v>0</v>
      </c>
      <c r="BH227" s="119">
        <f>IF(U227="sníž. přenesená",N227,0)</f>
        <v>0</v>
      </c>
      <c r="BI227" s="119">
        <f>IF(U227="nulová",N227,0)</f>
        <v>0</v>
      </c>
      <c r="BJ227" s="19" t="s">
        <v>87</v>
      </c>
      <c r="BK227" s="119">
        <f>ROUND(L227*K227,2)</f>
        <v>0</v>
      </c>
      <c r="BL227" s="19" t="s">
        <v>193</v>
      </c>
      <c r="BM227" s="19" t="s">
        <v>606</v>
      </c>
    </row>
    <row r="228" spans="2:65" s="1" customFormat="1" ht="31.5" customHeight="1">
      <c r="B228" s="36"/>
      <c r="C228" s="182" t="s">
        <v>607</v>
      </c>
      <c r="D228" s="182" t="s">
        <v>190</v>
      </c>
      <c r="E228" s="183" t="s">
        <v>608</v>
      </c>
      <c r="F228" s="262" t="s">
        <v>609</v>
      </c>
      <c r="G228" s="262"/>
      <c r="H228" s="262"/>
      <c r="I228" s="262"/>
      <c r="J228" s="184" t="s">
        <v>235</v>
      </c>
      <c r="K228" s="185">
        <v>1</v>
      </c>
      <c r="L228" s="263">
        <v>0</v>
      </c>
      <c r="M228" s="264"/>
      <c r="N228" s="265">
        <f>ROUND(L228*K228,2)</f>
        <v>0</v>
      </c>
      <c r="O228" s="253"/>
      <c r="P228" s="253"/>
      <c r="Q228" s="253"/>
      <c r="R228" s="38"/>
      <c r="T228" s="179" t="s">
        <v>22</v>
      </c>
      <c r="U228" s="45" t="s">
        <v>44</v>
      </c>
      <c r="V228" s="37"/>
      <c r="W228" s="180">
        <f>V228*K228</f>
        <v>0</v>
      </c>
      <c r="X228" s="180">
        <v>0</v>
      </c>
      <c r="Y228" s="180">
        <f>X228*K228</f>
        <v>0</v>
      </c>
      <c r="Z228" s="180">
        <v>0</v>
      </c>
      <c r="AA228" s="181">
        <f>Z228*K228</f>
        <v>0</v>
      </c>
      <c r="AR228" s="19" t="s">
        <v>193</v>
      </c>
      <c r="AT228" s="19" t="s">
        <v>190</v>
      </c>
      <c r="AU228" s="19" t="s">
        <v>105</v>
      </c>
      <c r="AY228" s="19" t="s">
        <v>183</v>
      </c>
      <c r="BE228" s="119">
        <f>IF(U228="základní",N228,0)</f>
        <v>0</v>
      </c>
      <c r="BF228" s="119">
        <f>IF(U228="snížená",N228,0)</f>
        <v>0</v>
      </c>
      <c r="BG228" s="119">
        <f>IF(U228="zákl. přenesená",N228,0)</f>
        <v>0</v>
      </c>
      <c r="BH228" s="119">
        <f>IF(U228="sníž. přenesená",N228,0)</f>
        <v>0</v>
      </c>
      <c r="BI228" s="119">
        <f>IF(U228="nulová",N228,0)</f>
        <v>0</v>
      </c>
      <c r="BJ228" s="19" t="s">
        <v>87</v>
      </c>
      <c r="BK228" s="119">
        <f>ROUND(L228*K228,2)</f>
        <v>0</v>
      </c>
      <c r="BL228" s="19" t="s">
        <v>193</v>
      </c>
      <c r="BM228" s="19" t="s">
        <v>610</v>
      </c>
    </row>
    <row r="229" spans="2:63" s="10" customFormat="1" ht="29.9" customHeight="1">
      <c r="B229" s="164"/>
      <c r="C229" s="165"/>
      <c r="D229" s="174" t="s">
        <v>319</v>
      </c>
      <c r="E229" s="174"/>
      <c r="F229" s="174"/>
      <c r="G229" s="174"/>
      <c r="H229" s="174"/>
      <c r="I229" s="174"/>
      <c r="J229" s="174"/>
      <c r="K229" s="174"/>
      <c r="L229" s="174"/>
      <c r="M229" s="174"/>
      <c r="N229" s="260">
        <f>BK229</f>
        <v>0</v>
      </c>
      <c r="O229" s="261"/>
      <c r="P229" s="261"/>
      <c r="Q229" s="261"/>
      <c r="R229" s="167"/>
      <c r="T229" s="168"/>
      <c r="U229" s="165"/>
      <c r="V229" s="165"/>
      <c r="W229" s="169">
        <f>SUM(W230:W241)</f>
        <v>0</v>
      </c>
      <c r="X229" s="165"/>
      <c r="Y229" s="169">
        <f>SUM(Y230:Y241)</f>
        <v>0</v>
      </c>
      <c r="Z229" s="165"/>
      <c r="AA229" s="170">
        <f>SUM(AA230:AA241)</f>
        <v>0</v>
      </c>
      <c r="AR229" s="171" t="s">
        <v>198</v>
      </c>
      <c r="AT229" s="172" t="s">
        <v>78</v>
      </c>
      <c r="AU229" s="172" t="s">
        <v>87</v>
      </c>
      <c r="AY229" s="171" t="s">
        <v>183</v>
      </c>
      <c r="BK229" s="173">
        <f>SUM(BK230:BK241)</f>
        <v>0</v>
      </c>
    </row>
    <row r="230" spans="2:65" s="1" customFormat="1" ht="44.25" customHeight="1">
      <c r="B230" s="36"/>
      <c r="C230" s="182" t="s">
        <v>611</v>
      </c>
      <c r="D230" s="182" t="s">
        <v>190</v>
      </c>
      <c r="E230" s="183" t="s">
        <v>612</v>
      </c>
      <c r="F230" s="262" t="s">
        <v>613</v>
      </c>
      <c r="G230" s="262"/>
      <c r="H230" s="262"/>
      <c r="I230" s="262"/>
      <c r="J230" s="184" t="s">
        <v>235</v>
      </c>
      <c r="K230" s="185">
        <v>1</v>
      </c>
      <c r="L230" s="263">
        <v>0</v>
      </c>
      <c r="M230" s="264"/>
      <c r="N230" s="265">
        <f aca="true" t="shared" si="35" ref="N230:N241">ROUND(L230*K230,2)</f>
        <v>0</v>
      </c>
      <c r="O230" s="253"/>
      <c r="P230" s="253"/>
      <c r="Q230" s="253"/>
      <c r="R230" s="38"/>
      <c r="T230" s="179" t="s">
        <v>22</v>
      </c>
      <c r="U230" s="45" t="s">
        <v>44</v>
      </c>
      <c r="V230" s="37"/>
      <c r="W230" s="180">
        <f aca="true" t="shared" si="36" ref="W230:W241">V230*K230</f>
        <v>0</v>
      </c>
      <c r="X230" s="180">
        <v>0</v>
      </c>
      <c r="Y230" s="180">
        <f aca="true" t="shared" si="37" ref="Y230:Y241">X230*K230</f>
        <v>0</v>
      </c>
      <c r="Z230" s="180">
        <v>0</v>
      </c>
      <c r="AA230" s="181">
        <f aca="true" t="shared" si="38" ref="AA230:AA241">Z230*K230</f>
        <v>0</v>
      </c>
      <c r="AR230" s="19" t="s">
        <v>193</v>
      </c>
      <c r="AT230" s="19" t="s">
        <v>190</v>
      </c>
      <c r="AU230" s="19" t="s">
        <v>105</v>
      </c>
      <c r="AY230" s="19" t="s">
        <v>183</v>
      </c>
      <c r="BE230" s="119">
        <f aca="true" t="shared" si="39" ref="BE230:BE241">IF(U230="základní",N230,0)</f>
        <v>0</v>
      </c>
      <c r="BF230" s="119">
        <f aca="true" t="shared" si="40" ref="BF230:BF241">IF(U230="snížená",N230,0)</f>
        <v>0</v>
      </c>
      <c r="BG230" s="119">
        <f aca="true" t="shared" si="41" ref="BG230:BG241">IF(U230="zákl. přenesená",N230,0)</f>
        <v>0</v>
      </c>
      <c r="BH230" s="119">
        <f aca="true" t="shared" si="42" ref="BH230:BH241">IF(U230="sníž. přenesená",N230,0)</f>
        <v>0</v>
      </c>
      <c r="BI230" s="119">
        <f aca="true" t="shared" si="43" ref="BI230:BI241">IF(U230="nulová",N230,0)</f>
        <v>0</v>
      </c>
      <c r="BJ230" s="19" t="s">
        <v>87</v>
      </c>
      <c r="BK230" s="119">
        <f aca="true" t="shared" si="44" ref="BK230:BK241">ROUND(L230*K230,2)</f>
        <v>0</v>
      </c>
      <c r="BL230" s="19" t="s">
        <v>193</v>
      </c>
      <c r="BM230" s="19" t="s">
        <v>614</v>
      </c>
    </row>
    <row r="231" spans="2:65" s="1" customFormat="1" ht="44.25" customHeight="1">
      <c r="B231" s="36"/>
      <c r="C231" s="182" t="s">
        <v>615</v>
      </c>
      <c r="D231" s="182" t="s">
        <v>190</v>
      </c>
      <c r="E231" s="183" t="s">
        <v>616</v>
      </c>
      <c r="F231" s="262" t="s">
        <v>617</v>
      </c>
      <c r="G231" s="262"/>
      <c r="H231" s="262"/>
      <c r="I231" s="262"/>
      <c r="J231" s="184" t="s">
        <v>235</v>
      </c>
      <c r="K231" s="185">
        <v>1</v>
      </c>
      <c r="L231" s="263">
        <v>0</v>
      </c>
      <c r="M231" s="264"/>
      <c r="N231" s="265">
        <f t="shared" si="35"/>
        <v>0</v>
      </c>
      <c r="O231" s="253"/>
      <c r="P231" s="253"/>
      <c r="Q231" s="253"/>
      <c r="R231" s="38"/>
      <c r="T231" s="179" t="s">
        <v>22</v>
      </c>
      <c r="U231" s="45" t="s">
        <v>44</v>
      </c>
      <c r="V231" s="37"/>
      <c r="W231" s="180">
        <f t="shared" si="36"/>
        <v>0</v>
      </c>
      <c r="X231" s="180">
        <v>0</v>
      </c>
      <c r="Y231" s="180">
        <f t="shared" si="37"/>
        <v>0</v>
      </c>
      <c r="Z231" s="180">
        <v>0</v>
      </c>
      <c r="AA231" s="181">
        <f t="shared" si="38"/>
        <v>0</v>
      </c>
      <c r="AR231" s="19" t="s">
        <v>541</v>
      </c>
      <c r="AT231" s="19" t="s">
        <v>190</v>
      </c>
      <c r="AU231" s="19" t="s">
        <v>105</v>
      </c>
      <c r="AY231" s="19" t="s">
        <v>183</v>
      </c>
      <c r="BE231" s="119">
        <f t="shared" si="39"/>
        <v>0</v>
      </c>
      <c r="BF231" s="119">
        <f t="shared" si="40"/>
        <v>0</v>
      </c>
      <c r="BG231" s="119">
        <f t="shared" si="41"/>
        <v>0</v>
      </c>
      <c r="BH231" s="119">
        <f t="shared" si="42"/>
        <v>0</v>
      </c>
      <c r="BI231" s="119">
        <f t="shared" si="43"/>
        <v>0</v>
      </c>
      <c r="BJ231" s="19" t="s">
        <v>87</v>
      </c>
      <c r="BK231" s="119">
        <f t="shared" si="44"/>
        <v>0</v>
      </c>
      <c r="BL231" s="19" t="s">
        <v>188</v>
      </c>
      <c r="BM231" s="19" t="s">
        <v>618</v>
      </c>
    </row>
    <row r="232" spans="2:65" s="1" customFormat="1" ht="44.25" customHeight="1">
      <c r="B232" s="36"/>
      <c r="C232" s="182" t="s">
        <v>619</v>
      </c>
      <c r="D232" s="182" t="s">
        <v>190</v>
      </c>
      <c r="E232" s="183" t="s">
        <v>620</v>
      </c>
      <c r="F232" s="262" t="s">
        <v>621</v>
      </c>
      <c r="G232" s="262"/>
      <c r="H232" s="262"/>
      <c r="I232" s="262"/>
      <c r="J232" s="184" t="s">
        <v>235</v>
      </c>
      <c r="K232" s="185">
        <v>1</v>
      </c>
      <c r="L232" s="263">
        <v>0</v>
      </c>
      <c r="M232" s="264"/>
      <c r="N232" s="265">
        <f t="shared" si="35"/>
        <v>0</v>
      </c>
      <c r="O232" s="253"/>
      <c r="P232" s="253"/>
      <c r="Q232" s="253"/>
      <c r="R232" s="38"/>
      <c r="T232" s="179" t="s">
        <v>22</v>
      </c>
      <c r="U232" s="45" t="s">
        <v>44</v>
      </c>
      <c r="V232" s="37"/>
      <c r="W232" s="180">
        <f t="shared" si="36"/>
        <v>0</v>
      </c>
      <c r="X232" s="180">
        <v>0</v>
      </c>
      <c r="Y232" s="180">
        <f t="shared" si="37"/>
        <v>0</v>
      </c>
      <c r="Z232" s="180">
        <v>0</v>
      </c>
      <c r="AA232" s="181">
        <f t="shared" si="38"/>
        <v>0</v>
      </c>
      <c r="AR232" s="19" t="s">
        <v>541</v>
      </c>
      <c r="AT232" s="19" t="s">
        <v>190</v>
      </c>
      <c r="AU232" s="19" t="s">
        <v>105</v>
      </c>
      <c r="AY232" s="19" t="s">
        <v>183</v>
      </c>
      <c r="BE232" s="119">
        <f t="shared" si="39"/>
        <v>0</v>
      </c>
      <c r="BF232" s="119">
        <f t="shared" si="40"/>
        <v>0</v>
      </c>
      <c r="BG232" s="119">
        <f t="shared" si="41"/>
        <v>0</v>
      </c>
      <c r="BH232" s="119">
        <f t="shared" si="42"/>
        <v>0</v>
      </c>
      <c r="BI232" s="119">
        <f t="shared" si="43"/>
        <v>0</v>
      </c>
      <c r="BJ232" s="19" t="s">
        <v>87</v>
      </c>
      <c r="BK232" s="119">
        <f t="shared" si="44"/>
        <v>0</v>
      </c>
      <c r="BL232" s="19" t="s">
        <v>188</v>
      </c>
      <c r="BM232" s="19" t="s">
        <v>622</v>
      </c>
    </row>
    <row r="233" spans="2:65" s="1" customFormat="1" ht="31.5" customHeight="1">
      <c r="B233" s="36"/>
      <c r="C233" s="182" t="s">
        <v>623</v>
      </c>
      <c r="D233" s="182" t="s">
        <v>190</v>
      </c>
      <c r="E233" s="183" t="s">
        <v>624</v>
      </c>
      <c r="F233" s="262" t="s">
        <v>625</v>
      </c>
      <c r="G233" s="262"/>
      <c r="H233" s="262"/>
      <c r="I233" s="262"/>
      <c r="J233" s="184" t="s">
        <v>235</v>
      </c>
      <c r="K233" s="185">
        <v>1</v>
      </c>
      <c r="L233" s="263">
        <v>0</v>
      </c>
      <c r="M233" s="264"/>
      <c r="N233" s="265">
        <f t="shared" si="35"/>
        <v>0</v>
      </c>
      <c r="O233" s="253"/>
      <c r="P233" s="253"/>
      <c r="Q233" s="253"/>
      <c r="R233" s="38"/>
      <c r="T233" s="179" t="s">
        <v>22</v>
      </c>
      <c r="U233" s="45" t="s">
        <v>44</v>
      </c>
      <c r="V233" s="37"/>
      <c r="W233" s="180">
        <f t="shared" si="36"/>
        <v>0</v>
      </c>
      <c r="X233" s="180">
        <v>0</v>
      </c>
      <c r="Y233" s="180">
        <f t="shared" si="37"/>
        <v>0</v>
      </c>
      <c r="Z233" s="180">
        <v>0</v>
      </c>
      <c r="AA233" s="181">
        <f t="shared" si="38"/>
        <v>0</v>
      </c>
      <c r="AR233" s="19" t="s">
        <v>193</v>
      </c>
      <c r="AT233" s="19" t="s">
        <v>190</v>
      </c>
      <c r="AU233" s="19" t="s">
        <v>105</v>
      </c>
      <c r="AY233" s="19" t="s">
        <v>183</v>
      </c>
      <c r="BE233" s="119">
        <f t="shared" si="39"/>
        <v>0</v>
      </c>
      <c r="BF233" s="119">
        <f t="shared" si="40"/>
        <v>0</v>
      </c>
      <c r="BG233" s="119">
        <f t="shared" si="41"/>
        <v>0</v>
      </c>
      <c r="BH233" s="119">
        <f t="shared" si="42"/>
        <v>0</v>
      </c>
      <c r="BI233" s="119">
        <f t="shared" si="43"/>
        <v>0</v>
      </c>
      <c r="BJ233" s="19" t="s">
        <v>87</v>
      </c>
      <c r="BK233" s="119">
        <f t="shared" si="44"/>
        <v>0</v>
      </c>
      <c r="BL233" s="19" t="s">
        <v>193</v>
      </c>
      <c r="BM233" s="19" t="s">
        <v>626</v>
      </c>
    </row>
    <row r="234" spans="2:65" s="1" customFormat="1" ht="31.5" customHeight="1">
      <c r="B234" s="36"/>
      <c r="C234" s="182" t="s">
        <v>627</v>
      </c>
      <c r="D234" s="182" t="s">
        <v>190</v>
      </c>
      <c r="E234" s="183" t="s">
        <v>628</v>
      </c>
      <c r="F234" s="262" t="s">
        <v>629</v>
      </c>
      <c r="G234" s="262"/>
      <c r="H234" s="262"/>
      <c r="I234" s="262"/>
      <c r="J234" s="184" t="s">
        <v>235</v>
      </c>
      <c r="K234" s="185">
        <v>1</v>
      </c>
      <c r="L234" s="263">
        <v>0</v>
      </c>
      <c r="M234" s="264"/>
      <c r="N234" s="265">
        <f t="shared" si="35"/>
        <v>0</v>
      </c>
      <c r="O234" s="253"/>
      <c r="P234" s="253"/>
      <c r="Q234" s="253"/>
      <c r="R234" s="38"/>
      <c r="T234" s="179" t="s">
        <v>22</v>
      </c>
      <c r="U234" s="45" t="s">
        <v>44</v>
      </c>
      <c r="V234" s="37"/>
      <c r="W234" s="180">
        <f t="shared" si="36"/>
        <v>0</v>
      </c>
      <c r="X234" s="180">
        <v>0</v>
      </c>
      <c r="Y234" s="180">
        <f t="shared" si="37"/>
        <v>0</v>
      </c>
      <c r="Z234" s="180">
        <v>0</v>
      </c>
      <c r="AA234" s="181">
        <f t="shared" si="38"/>
        <v>0</v>
      </c>
      <c r="AR234" s="19" t="s">
        <v>193</v>
      </c>
      <c r="AT234" s="19" t="s">
        <v>190</v>
      </c>
      <c r="AU234" s="19" t="s">
        <v>105</v>
      </c>
      <c r="AY234" s="19" t="s">
        <v>183</v>
      </c>
      <c r="BE234" s="119">
        <f t="shared" si="39"/>
        <v>0</v>
      </c>
      <c r="BF234" s="119">
        <f t="shared" si="40"/>
        <v>0</v>
      </c>
      <c r="BG234" s="119">
        <f t="shared" si="41"/>
        <v>0</v>
      </c>
      <c r="BH234" s="119">
        <f t="shared" si="42"/>
        <v>0</v>
      </c>
      <c r="BI234" s="119">
        <f t="shared" si="43"/>
        <v>0</v>
      </c>
      <c r="BJ234" s="19" t="s">
        <v>87</v>
      </c>
      <c r="BK234" s="119">
        <f t="shared" si="44"/>
        <v>0</v>
      </c>
      <c r="BL234" s="19" t="s">
        <v>193</v>
      </c>
      <c r="BM234" s="19" t="s">
        <v>630</v>
      </c>
    </row>
    <row r="235" spans="2:65" s="1" customFormat="1" ht="22.5" customHeight="1">
      <c r="B235" s="36"/>
      <c r="C235" s="182" t="s">
        <v>631</v>
      </c>
      <c r="D235" s="182" t="s">
        <v>190</v>
      </c>
      <c r="E235" s="183" t="s">
        <v>242</v>
      </c>
      <c r="F235" s="262" t="s">
        <v>632</v>
      </c>
      <c r="G235" s="262"/>
      <c r="H235" s="262"/>
      <c r="I235" s="262"/>
      <c r="J235" s="184" t="s">
        <v>235</v>
      </c>
      <c r="K235" s="185">
        <v>1</v>
      </c>
      <c r="L235" s="263">
        <v>0</v>
      </c>
      <c r="M235" s="264"/>
      <c r="N235" s="265">
        <f t="shared" si="35"/>
        <v>0</v>
      </c>
      <c r="O235" s="253"/>
      <c r="P235" s="253"/>
      <c r="Q235" s="253"/>
      <c r="R235" s="38"/>
      <c r="T235" s="179" t="s">
        <v>22</v>
      </c>
      <c r="U235" s="45" t="s">
        <v>44</v>
      </c>
      <c r="V235" s="37"/>
      <c r="W235" s="180">
        <f t="shared" si="36"/>
        <v>0</v>
      </c>
      <c r="X235" s="180">
        <v>0</v>
      </c>
      <c r="Y235" s="180">
        <f t="shared" si="37"/>
        <v>0</v>
      </c>
      <c r="Z235" s="180">
        <v>0</v>
      </c>
      <c r="AA235" s="181">
        <f t="shared" si="38"/>
        <v>0</v>
      </c>
      <c r="AR235" s="19" t="s">
        <v>541</v>
      </c>
      <c r="AT235" s="19" t="s">
        <v>190</v>
      </c>
      <c r="AU235" s="19" t="s">
        <v>105</v>
      </c>
      <c r="AY235" s="19" t="s">
        <v>183</v>
      </c>
      <c r="BE235" s="119">
        <f t="shared" si="39"/>
        <v>0</v>
      </c>
      <c r="BF235" s="119">
        <f t="shared" si="40"/>
        <v>0</v>
      </c>
      <c r="BG235" s="119">
        <f t="shared" si="41"/>
        <v>0</v>
      </c>
      <c r="BH235" s="119">
        <f t="shared" si="42"/>
        <v>0</v>
      </c>
      <c r="BI235" s="119">
        <f t="shared" si="43"/>
        <v>0</v>
      </c>
      <c r="BJ235" s="19" t="s">
        <v>87</v>
      </c>
      <c r="BK235" s="119">
        <f t="shared" si="44"/>
        <v>0</v>
      </c>
      <c r="BL235" s="19" t="s">
        <v>188</v>
      </c>
      <c r="BM235" s="19" t="s">
        <v>633</v>
      </c>
    </row>
    <row r="236" spans="2:65" s="1" customFormat="1" ht="22.5" customHeight="1">
      <c r="B236" s="36"/>
      <c r="C236" s="175" t="s">
        <v>634</v>
      </c>
      <c r="D236" s="175" t="s">
        <v>184</v>
      </c>
      <c r="E236" s="176" t="s">
        <v>635</v>
      </c>
      <c r="F236" s="250" t="s">
        <v>636</v>
      </c>
      <c r="G236" s="250"/>
      <c r="H236" s="250"/>
      <c r="I236" s="250"/>
      <c r="J236" s="177" t="s">
        <v>187</v>
      </c>
      <c r="K236" s="178">
        <v>3</v>
      </c>
      <c r="L236" s="251">
        <v>0</v>
      </c>
      <c r="M236" s="252"/>
      <c r="N236" s="253">
        <f t="shared" si="35"/>
        <v>0</v>
      </c>
      <c r="O236" s="253"/>
      <c r="P236" s="253"/>
      <c r="Q236" s="253"/>
      <c r="R236" s="38"/>
      <c r="T236" s="179" t="s">
        <v>22</v>
      </c>
      <c r="U236" s="45" t="s">
        <v>44</v>
      </c>
      <c r="V236" s="37"/>
      <c r="W236" s="180">
        <f t="shared" si="36"/>
        <v>0</v>
      </c>
      <c r="X236" s="180">
        <v>0</v>
      </c>
      <c r="Y236" s="180">
        <f t="shared" si="37"/>
        <v>0</v>
      </c>
      <c r="Z236" s="180">
        <v>0</v>
      </c>
      <c r="AA236" s="181">
        <f t="shared" si="38"/>
        <v>0</v>
      </c>
      <c r="AR236" s="19" t="s">
        <v>188</v>
      </c>
      <c r="AT236" s="19" t="s">
        <v>184</v>
      </c>
      <c r="AU236" s="19" t="s">
        <v>105</v>
      </c>
      <c r="AY236" s="19" t="s">
        <v>183</v>
      </c>
      <c r="BE236" s="119">
        <f t="shared" si="39"/>
        <v>0</v>
      </c>
      <c r="BF236" s="119">
        <f t="shared" si="40"/>
        <v>0</v>
      </c>
      <c r="BG236" s="119">
        <f t="shared" si="41"/>
        <v>0</v>
      </c>
      <c r="BH236" s="119">
        <f t="shared" si="42"/>
        <v>0</v>
      </c>
      <c r="BI236" s="119">
        <f t="shared" si="43"/>
        <v>0</v>
      </c>
      <c r="BJ236" s="19" t="s">
        <v>87</v>
      </c>
      <c r="BK236" s="119">
        <f t="shared" si="44"/>
        <v>0</v>
      </c>
      <c r="BL236" s="19" t="s">
        <v>188</v>
      </c>
      <c r="BM236" s="19" t="s">
        <v>637</v>
      </c>
    </row>
    <row r="237" spans="2:65" s="1" customFormat="1" ht="31.5" customHeight="1">
      <c r="B237" s="36"/>
      <c r="C237" s="182" t="s">
        <v>638</v>
      </c>
      <c r="D237" s="182" t="s">
        <v>190</v>
      </c>
      <c r="E237" s="183" t="s">
        <v>639</v>
      </c>
      <c r="F237" s="262" t="s">
        <v>640</v>
      </c>
      <c r="G237" s="262"/>
      <c r="H237" s="262"/>
      <c r="I237" s="262"/>
      <c r="J237" s="184" t="s">
        <v>187</v>
      </c>
      <c r="K237" s="185">
        <v>3</v>
      </c>
      <c r="L237" s="263">
        <v>0</v>
      </c>
      <c r="M237" s="264"/>
      <c r="N237" s="265">
        <f t="shared" si="35"/>
        <v>0</v>
      </c>
      <c r="O237" s="253"/>
      <c r="P237" s="253"/>
      <c r="Q237" s="253"/>
      <c r="R237" s="38"/>
      <c r="T237" s="179" t="s">
        <v>22</v>
      </c>
      <c r="U237" s="45" t="s">
        <v>44</v>
      </c>
      <c r="V237" s="37"/>
      <c r="W237" s="180">
        <f t="shared" si="36"/>
        <v>0</v>
      </c>
      <c r="X237" s="180">
        <v>0</v>
      </c>
      <c r="Y237" s="180">
        <f t="shared" si="37"/>
        <v>0</v>
      </c>
      <c r="Z237" s="180">
        <v>0</v>
      </c>
      <c r="AA237" s="181">
        <f t="shared" si="38"/>
        <v>0</v>
      </c>
      <c r="AR237" s="19" t="s">
        <v>193</v>
      </c>
      <c r="AT237" s="19" t="s">
        <v>190</v>
      </c>
      <c r="AU237" s="19" t="s">
        <v>105</v>
      </c>
      <c r="AY237" s="19" t="s">
        <v>183</v>
      </c>
      <c r="BE237" s="119">
        <f t="shared" si="39"/>
        <v>0</v>
      </c>
      <c r="BF237" s="119">
        <f t="shared" si="40"/>
        <v>0</v>
      </c>
      <c r="BG237" s="119">
        <f t="shared" si="41"/>
        <v>0</v>
      </c>
      <c r="BH237" s="119">
        <f t="shared" si="42"/>
        <v>0</v>
      </c>
      <c r="BI237" s="119">
        <f t="shared" si="43"/>
        <v>0</v>
      </c>
      <c r="BJ237" s="19" t="s">
        <v>87</v>
      </c>
      <c r="BK237" s="119">
        <f t="shared" si="44"/>
        <v>0</v>
      </c>
      <c r="BL237" s="19" t="s">
        <v>193</v>
      </c>
      <c r="BM237" s="19" t="s">
        <v>641</v>
      </c>
    </row>
    <row r="238" spans="2:65" s="1" customFormat="1" ht="31.5" customHeight="1">
      <c r="B238" s="36"/>
      <c r="C238" s="182" t="s">
        <v>642</v>
      </c>
      <c r="D238" s="182" t="s">
        <v>190</v>
      </c>
      <c r="E238" s="183" t="s">
        <v>643</v>
      </c>
      <c r="F238" s="262" t="s">
        <v>644</v>
      </c>
      <c r="G238" s="262"/>
      <c r="H238" s="262"/>
      <c r="I238" s="262"/>
      <c r="J238" s="184" t="s">
        <v>235</v>
      </c>
      <c r="K238" s="185">
        <v>2</v>
      </c>
      <c r="L238" s="263">
        <v>0</v>
      </c>
      <c r="M238" s="264"/>
      <c r="N238" s="265">
        <f t="shared" si="35"/>
        <v>0</v>
      </c>
      <c r="O238" s="253"/>
      <c r="P238" s="253"/>
      <c r="Q238" s="253"/>
      <c r="R238" s="38"/>
      <c r="T238" s="179" t="s">
        <v>22</v>
      </c>
      <c r="U238" s="45" t="s">
        <v>44</v>
      </c>
      <c r="V238" s="37"/>
      <c r="W238" s="180">
        <f t="shared" si="36"/>
        <v>0</v>
      </c>
      <c r="X238" s="180">
        <v>0</v>
      </c>
      <c r="Y238" s="180">
        <f t="shared" si="37"/>
        <v>0</v>
      </c>
      <c r="Z238" s="180">
        <v>0</v>
      </c>
      <c r="AA238" s="181">
        <f t="shared" si="38"/>
        <v>0</v>
      </c>
      <c r="AR238" s="19" t="s">
        <v>541</v>
      </c>
      <c r="AT238" s="19" t="s">
        <v>190</v>
      </c>
      <c r="AU238" s="19" t="s">
        <v>105</v>
      </c>
      <c r="AY238" s="19" t="s">
        <v>183</v>
      </c>
      <c r="BE238" s="119">
        <f t="shared" si="39"/>
        <v>0</v>
      </c>
      <c r="BF238" s="119">
        <f t="shared" si="40"/>
        <v>0</v>
      </c>
      <c r="BG238" s="119">
        <f t="shared" si="41"/>
        <v>0</v>
      </c>
      <c r="BH238" s="119">
        <f t="shared" si="42"/>
        <v>0</v>
      </c>
      <c r="BI238" s="119">
        <f t="shared" si="43"/>
        <v>0</v>
      </c>
      <c r="BJ238" s="19" t="s">
        <v>87</v>
      </c>
      <c r="BK238" s="119">
        <f t="shared" si="44"/>
        <v>0</v>
      </c>
      <c r="BL238" s="19" t="s">
        <v>188</v>
      </c>
      <c r="BM238" s="19" t="s">
        <v>645</v>
      </c>
    </row>
    <row r="239" spans="2:65" s="1" customFormat="1" ht="31.5" customHeight="1">
      <c r="B239" s="36"/>
      <c r="C239" s="182" t="s">
        <v>646</v>
      </c>
      <c r="D239" s="182" t="s">
        <v>190</v>
      </c>
      <c r="E239" s="183" t="s">
        <v>647</v>
      </c>
      <c r="F239" s="262" t="s">
        <v>648</v>
      </c>
      <c r="G239" s="262"/>
      <c r="H239" s="262"/>
      <c r="I239" s="262"/>
      <c r="J239" s="184" t="s">
        <v>235</v>
      </c>
      <c r="K239" s="185">
        <v>1</v>
      </c>
      <c r="L239" s="263">
        <v>0</v>
      </c>
      <c r="M239" s="264"/>
      <c r="N239" s="265">
        <f t="shared" si="35"/>
        <v>0</v>
      </c>
      <c r="O239" s="253"/>
      <c r="P239" s="253"/>
      <c r="Q239" s="253"/>
      <c r="R239" s="38"/>
      <c r="T239" s="179" t="s">
        <v>22</v>
      </c>
      <c r="U239" s="45" t="s">
        <v>44</v>
      </c>
      <c r="V239" s="37"/>
      <c r="W239" s="180">
        <f t="shared" si="36"/>
        <v>0</v>
      </c>
      <c r="X239" s="180">
        <v>0</v>
      </c>
      <c r="Y239" s="180">
        <f t="shared" si="37"/>
        <v>0</v>
      </c>
      <c r="Z239" s="180">
        <v>0</v>
      </c>
      <c r="AA239" s="181">
        <f t="shared" si="38"/>
        <v>0</v>
      </c>
      <c r="AR239" s="19" t="s">
        <v>193</v>
      </c>
      <c r="AT239" s="19" t="s">
        <v>190</v>
      </c>
      <c r="AU239" s="19" t="s">
        <v>105</v>
      </c>
      <c r="AY239" s="19" t="s">
        <v>183</v>
      </c>
      <c r="BE239" s="119">
        <f t="shared" si="39"/>
        <v>0</v>
      </c>
      <c r="BF239" s="119">
        <f t="shared" si="40"/>
        <v>0</v>
      </c>
      <c r="BG239" s="119">
        <f t="shared" si="41"/>
        <v>0</v>
      </c>
      <c r="BH239" s="119">
        <f t="shared" si="42"/>
        <v>0</v>
      </c>
      <c r="BI239" s="119">
        <f t="shared" si="43"/>
        <v>0</v>
      </c>
      <c r="BJ239" s="19" t="s">
        <v>87</v>
      </c>
      <c r="BK239" s="119">
        <f t="shared" si="44"/>
        <v>0</v>
      </c>
      <c r="BL239" s="19" t="s">
        <v>193</v>
      </c>
      <c r="BM239" s="19" t="s">
        <v>649</v>
      </c>
    </row>
    <row r="240" spans="2:65" s="1" customFormat="1" ht="22.5" customHeight="1">
      <c r="B240" s="36"/>
      <c r="C240" s="182" t="s">
        <v>650</v>
      </c>
      <c r="D240" s="182" t="s">
        <v>190</v>
      </c>
      <c r="E240" s="183" t="s">
        <v>651</v>
      </c>
      <c r="F240" s="262" t="s">
        <v>652</v>
      </c>
      <c r="G240" s="262"/>
      <c r="H240" s="262"/>
      <c r="I240" s="262"/>
      <c r="J240" s="184" t="s">
        <v>235</v>
      </c>
      <c r="K240" s="185">
        <v>1</v>
      </c>
      <c r="L240" s="263">
        <v>0</v>
      </c>
      <c r="M240" s="264"/>
      <c r="N240" s="265">
        <f t="shared" si="35"/>
        <v>0</v>
      </c>
      <c r="O240" s="253"/>
      <c r="P240" s="253"/>
      <c r="Q240" s="253"/>
      <c r="R240" s="38"/>
      <c r="T240" s="179" t="s">
        <v>22</v>
      </c>
      <c r="U240" s="45" t="s">
        <v>44</v>
      </c>
      <c r="V240" s="37"/>
      <c r="W240" s="180">
        <f t="shared" si="36"/>
        <v>0</v>
      </c>
      <c r="X240" s="180">
        <v>0</v>
      </c>
      <c r="Y240" s="180">
        <f t="shared" si="37"/>
        <v>0</v>
      </c>
      <c r="Z240" s="180">
        <v>0</v>
      </c>
      <c r="AA240" s="181">
        <f t="shared" si="38"/>
        <v>0</v>
      </c>
      <c r="AR240" s="19" t="s">
        <v>541</v>
      </c>
      <c r="AT240" s="19" t="s">
        <v>190</v>
      </c>
      <c r="AU240" s="19" t="s">
        <v>105</v>
      </c>
      <c r="AY240" s="19" t="s">
        <v>183</v>
      </c>
      <c r="BE240" s="119">
        <f t="shared" si="39"/>
        <v>0</v>
      </c>
      <c r="BF240" s="119">
        <f t="shared" si="40"/>
        <v>0</v>
      </c>
      <c r="BG240" s="119">
        <f t="shared" si="41"/>
        <v>0</v>
      </c>
      <c r="BH240" s="119">
        <f t="shared" si="42"/>
        <v>0</v>
      </c>
      <c r="BI240" s="119">
        <f t="shared" si="43"/>
        <v>0</v>
      </c>
      <c r="BJ240" s="19" t="s">
        <v>87</v>
      </c>
      <c r="BK240" s="119">
        <f t="shared" si="44"/>
        <v>0</v>
      </c>
      <c r="BL240" s="19" t="s">
        <v>188</v>
      </c>
      <c r="BM240" s="19" t="s">
        <v>653</v>
      </c>
    </row>
    <row r="241" spans="2:65" s="1" customFormat="1" ht="22.5" customHeight="1">
      <c r="B241" s="36"/>
      <c r="C241" s="182" t="s">
        <v>654</v>
      </c>
      <c r="D241" s="182" t="s">
        <v>190</v>
      </c>
      <c r="E241" s="183" t="s">
        <v>655</v>
      </c>
      <c r="F241" s="262" t="s">
        <v>656</v>
      </c>
      <c r="G241" s="262"/>
      <c r="H241" s="262"/>
      <c r="I241" s="262"/>
      <c r="J241" s="184" t="s">
        <v>235</v>
      </c>
      <c r="K241" s="185">
        <v>1</v>
      </c>
      <c r="L241" s="263">
        <v>0</v>
      </c>
      <c r="M241" s="264"/>
      <c r="N241" s="265">
        <f t="shared" si="35"/>
        <v>0</v>
      </c>
      <c r="O241" s="253"/>
      <c r="P241" s="253"/>
      <c r="Q241" s="253"/>
      <c r="R241" s="38"/>
      <c r="T241" s="179" t="s">
        <v>22</v>
      </c>
      <c r="U241" s="45" t="s">
        <v>44</v>
      </c>
      <c r="V241" s="37"/>
      <c r="W241" s="180">
        <f t="shared" si="36"/>
        <v>0</v>
      </c>
      <c r="X241" s="180">
        <v>0</v>
      </c>
      <c r="Y241" s="180">
        <f t="shared" si="37"/>
        <v>0</v>
      </c>
      <c r="Z241" s="180">
        <v>0</v>
      </c>
      <c r="AA241" s="181">
        <f t="shared" si="38"/>
        <v>0</v>
      </c>
      <c r="AR241" s="19" t="s">
        <v>193</v>
      </c>
      <c r="AT241" s="19" t="s">
        <v>190</v>
      </c>
      <c r="AU241" s="19" t="s">
        <v>105</v>
      </c>
      <c r="AY241" s="19" t="s">
        <v>183</v>
      </c>
      <c r="BE241" s="119">
        <f t="shared" si="39"/>
        <v>0</v>
      </c>
      <c r="BF241" s="119">
        <f t="shared" si="40"/>
        <v>0</v>
      </c>
      <c r="BG241" s="119">
        <f t="shared" si="41"/>
        <v>0</v>
      </c>
      <c r="BH241" s="119">
        <f t="shared" si="42"/>
        <v>0</v>
      </c>
      <c r="BI241" s="119">
        <f t="shared" si="43"/>
        <v>0</v>
      </c>
      <c r="BJ241" s="19" t="s">
        <v>87</v>
      </c>
      <c r="BK241" s="119">
        <f t="shared" si="44"/>
        <v>0</v>
      </c>
      <c r="BL241" s="19" t="s">
        <v>193</v>
      </c>
      <c r="BM241" s="19" t="s">
        <v>657</v>
      </c>
    </row>
    <row r="242" spans="2:63" s="10" customFormat="1" ht="37.4" customHeight="1">
      <c r="B242" s="164"/>
      <c r="C242" s="165"/>
      <c r="D242" s="166" t="s">
        <v>154</v>
      </c>
      <c r="E242" s="166"/>
      <c r="F242" s="166"/>
      <c r="G242" s="166"/>
      <c r="H242" s="166"/>
      <c r="I242" s="166"/>
      <c r="J242" s="166"/>
      <c r="K242" s="166"/>
      <c r="L242" s="166"/>
      <c r="M242" s="166"/>
      <c r="N242" s="247">
        <f>BK242</f>
        <v>0</v>
      </c>
      <c r="O242" s="248"/>
      <c r="P242" s="248"/>
      <c r="Q242" s="248"/>
      <c r="R242" s="167"/>
      <c r="T242" s="168"/>
      <c r="U242" s="165"/>
      <c r="V242" s="165"/>
      <c r="W242" s="169">
        <f>W243+W245+W248+W251</f>
        <v>0</v>
      </c>
      <c r="X242" s="165"/>
      <c r="Y242" s="169">
        <f>Y243+Y245+Y248+Y251</f>
        <v>0</v>
      </c>
      <c r="Z242" s="165"/>
      <c r="AA242" s="170">
        <f>AA243+AA245+AA248+AA251</f>
        <v>0</v>
      </c>
      <c r="AR242" s="171" t="s">
        <v>202</v>
      </c>
      <c r="AT242" s="172" t="s">
        <v>78</v>
      </c>
      <c r="AU242" s="172" t="s">
        <v>79</v>
      </c>
      <c r="AY242" s="171" t="s">
        <v>183</v>
      </c>
      <c r="BK242" s="173">
        <f>BK243+BK245+BK248+BK251</f>
        <v>0</v>
      </c>
    </row>
    <row r="243" spans="2:63" s="10" customFormat="1" ht="19.9" customHeight="1">
      <c r="B243" s="164"/>
      <c r="C243" s="165"/>
      <c r="D243" s="174" t="s">
        <v>155</v>
      </c>
      <c r="E243" s="174"/>
      <c r="F243" s="174"/>
      <c r="G243" s="174"/>
      <c r="H243" s="174"/>
      <c r="I243" s="174"/>
      <c r="J243" s="174"/>
      <c r="K243" s="174"/>
      <c r="L243" s="174"/>
      <c r="M243" s="174"/>
      <c r="N243" s="258">
        <f>BK243</f>
        <v>0</v>
      </c>
      <c r="O243" s="259"/>
      <c r="P243" s="259"/>
      <c r="Q243" s="259"/>
      <c r="R243" s="167"/>
      <c r="T243" s="168"/>
      <c r="U243" s="165"/>
      <c r="V243" s="165"/>
      <c r="W243" s="169">
        <f>W244</f>
        <v>0</v>
      </c>
      <c r="X243" s="165"/>
      <c r="Y243" s="169">
        <f>Y244</f>
        <v>0</v>
      </c>
      <c r="Z243" s="165"/>
      <c r="AA243" s="170">
        <f>AA244</f>
        <v>0</v>
      </c>
      <c r="AR243" s="171" t="s">
        <v>202</v>
      </c>
      <c r="AT243" s="172" t="s">
        <v>78</v>
      </c>
      <c r="AU243" s="172" t="s">
        <v>87</v>
      </c>
      <c r="AY243" s="171" t="s">
        <v>183</v>
      </c>
      <c r="BK243" s="173">
        <f>BK244</f>
        <v>0</v>
      </c>
    </row>
    <row r="244" spans="2:65" s="1" customFormat="1" ht="44.25" customHeight="1">
      <c r="B244" s="36"/>
      <c r="C244" s="182" t="s">
        <v>658</v>
      </c>
      <c r="D244" s="182" t="s">
        <v>190</v>
      </c>
      <c r="E244" s="183" t="s">
        <v>659</v>
      </c>
      <c r="F244" s="262" t="s">
        <v>660</v>
      </c>
      <c r="G244" s="262"/>
      <c r="H244" s="262"/>
      <c r="I244" s="262"/>
      <c r="J244" s="184" t="s">
        <v>235</v>
      </c>
      <c r="K244" s="185">
        <v>1</v>
      </c>
      <c r="L244" s="263">
        <v>0</v>
      </c>
      <c r="M244" s="264"/>
      <c r="N244" s="265">
        <f>ROUND(L244*K244,2)</f>
        <v>0</v>
      </c>
      <c r="O244" s="253"/>
      <c r="P244" s="253"/>
      <c r="Q244" s="253"/>
      <c r="R244" s="38"/>
      <c r="T244" s="179" t="s">
        <v>22</v>
      </c>
      <c r="U244" s="45" t="s">
        <v>44</v>
      </c>
      <c r="V244" s="37"/>
      <c r="W244" s="180">
        <f>V244*K244</f>
        <v>0</v>
      </c>
      <c r="X244" s="180">
        <v>0</v>
      </c>
      <c r="Y244" s="180">
        <f>X244*K244</f>
        <v>0</v>
      </c>
      <c r="Z244" s="180">
        <v>0</v>
      </c>
      <c r="AA244" s="181">
        <f>Z244*K244</f>
        <v>0</v>
      </c>
      <c r="AR244" s="19" t="s">
        <v>284</v>
      </c>
      <c r="AT244" s="19" t="s">
        <v>190</v>
      </c>
      <c r="AU244" s="19" t="s">
        <v>105</v>
      </c>
      <c r="AY244" s="19" t="s">
        <v>183</v>
      </c>
      <c r="BE244" s="119">
        <f>IF(U244="základní",N244,0)</f>
        <v>0</v>
      </c>
      <c r="BF244" s="119">
        <f>IF(U244="snížená",N244,0)</f>
        <v>0</v>
      </c>
      <c r="BG244" s="119">
        <f>IF(U244="zákl. přenesená",N244,0)</f>
        <v>0</v>
      </c>
      <c r="BH244" s="119">
        <f>IF(U244="sníž. přenesená",N244,0)</f>
        <v>0</v>
      </c>
      <c r="BI244" s="119">
        <f>IF(U244="nulová",N244,0)</f>
        <v>0</v>
      </c>
      <c r="BJ244" s="19" t="s">
        <v>87</v>
      </c>
      <c r="BK244" s="119">
        <f>ROUND(L244*K244,2)</f>
        <v>0</v>
      </c>
      <c r="BL244" s="19" t="s">
        <v>284</v>
      </c>
      <c r="BM244" s="19" t="s">
        <v>661</v>
      </c>
    </row>
    <row r="245" spans="2:63" s="10" customFormat="1" ht="29.9" customHeight="1">
      <c r="B245" s="164"/>
      <c r="C245" s="165"/>
      <c r="D245" s="174" t="s">
        <v>156</v>
      </c>
      <c r="E245" s="174"/>
      <c r="F245" s="174"/>
      <c r="G245" s="174"/>
      <c r="H245" s="174"/>
      <c r="I245" s="174"/>
      <c r="J245" s="174"/>
      <c r="K245" s="174"/>
      <c r="L245" s="174"/>
      <c r="M245" s="174"/>
      <c r="N245" s="260">
        <f>BK245</f>
        <v>0</v>
      </c>
      <c r="O245" s="261"/>
      <c r="P245" s="261"/>
      <c r="Q245" s="261"/>
      <c r="R245" s="167"/>
      <c r="T245" s="168"/>
      <c r="U245" s="165"/>
      <c r="V245" s="165"/>
      <c r="W245" s="169">
        <f>SUM(W246:W247)</f>
        <v>0</v>
      </c>
      <c r="X245" s="165"/>
      <c r="Y245" s="169">
        <f>SUM(Y246:Y247)</f>
        <v>0</v>
      </c>
      <c r="Z245" s="165"/>
      <c r="AA245" s="170">
        <f>SUM(AA246:AA247)</f>
        <v>0</v>
      </c>
      <c r="AR245" s="171" t="s">
        <v>202</v>
      </c>
      <c r="AT245" s="172" t="s">
        <v>78</v>
      </c>
      <c r="AU245" s="172" t="s">
        <v>87</v>
      </c>
      <c r="AY245" s="171" t="s">
        <v>183</v>
      </c>
      <c r="BK245" s="173">
        <f>SUM(BK246:BK247)</f>
        <v>0</v>
      </c>
    </row>
    <row r="246" spans="2:65" s="1" customFormat="1" ht="22.5" customHeight="1">
      <c r="B246" s="36"/>
      <c r="C246" s="175" t="s">
        <v>662</v>
      </c>
      <c r="D246" s="175" t="s">
        <v>184</v>
      </c>
      <c r="E246" s="176" t="s">
        <v>291</v>
      </c>
      <c r="F246" s="250" t="s">
        <v>292</v>
      </c>
      <c r="G246" s="250"/>
      <c r="H246" s="250"/>
      <c r="I246" s="250"/>
      <c r="J246" s="177" t="s">
        <v>283</v>
      </c>
      <c r="K246" s="178">
        <v>1</v>
      </c>
      <c r="L246" s="251">
        <v>0</v>
      </c>
      <c r="M246" s="252"/>
      <c r="N246" s="253">
        <f>ROUND(L246*K246,2)</f>
        <v>0</v>
      </c>
      <c r="O246" s="253"/>
      <c r="P246" s="253"/>
      <c r="Q246" s="253"/>
      <c r="R246" s="38"/>
      <c r="T246" s="179" t="s">
        <v>22</v>
      </c>
      <c r="U246" s="45" t="s">
        <v>44</v>
      </c>
      <c r="V246" s="37"/>
      <c r="W246" s="180">
        <f>V246*K246</f>
        <v>0</v>
      </c>
      <c r="X246" s="180">
        <v>0</v>
      </c>
      <c r="Y246" s="180">
        <f>X246*K246</f>
        <v>0</v>
      </c>
      <c r="Z246" s="180">
        <v>0</v>
      </c>
      <c r="AA246" s="181">
        <f>Z246*K246</f>
        <v>0</v>
      </c>
      <c r="AR246" s="19" t="s">
        <v>284</v>
      </c>
      <c r="AT246" s="19" t="s">
        <v>184</v>
      </c>
      <c r="AU246" s="19" t="s">
        <v>105</v>
      </c>
      <c r="AY246" s="19" t="s">
        <v>183</v>
      </c>
      <c r="BE246" s="119">
        <f>IF(U246="základní",N246,0)</f>
        <v>0</v>
      </c>
      <c r="BF246" s="119">
        <f>IF(U246="snížená",N246,0)</f>
        <v>0</v>
      </c>
      <c r="BG246" s="119">
        <f>IF(U246="zákl. přenesená",N246,0)</f>
        <v>0</v>
      </c>
      <c r="BH246" s="119">
        <f>IF(U246="sníž. přenesená",N246,0)</f>
        <v>0</v>
      </c>
      <c r="BI246" s="119">
        <f>IF(U246="nulová",N246,0)</f>
        <v>0</v>
      </c>
      <c r="BJ246" s="19" t="s">
        <v>87</v>
      </c>
      <c r="BK246" s="119">
        <f>ROUND(L246*K246,2)</f>
        <v>0</v>
      </c>
      <c r="BL246" s="19" t="s">
        <v>284</v>
      </c>
      <c r="BM246" s="19" t="s">
        <v>663</v>
      </c>
    </row>
    <row r="247" spans="2:65" s="1" customFormat="1" ht="22.5" customHeight="1">
      <c r="B247" s="36"/>
      <c r="C247" s="175" t="s">
        <v>664</v>
      </c>
      <c r="D247" s="175" t="s">
        <v>184</v>
      </c>
      <c r="E247" s="176" t="s">
        <v>287</v>
      </c>
      <c r="F247" s="250" t="s">
        <v>288</v>
      </c>
      <c r="G247" s="250"/>
      <c r="H247" s="250"/>
      <c r="I247" s="250"/>
      <c r="J247" s="177" t="s">
        <v>283</v>
      </c>
      <c r="K247" s="178">
        <v>1</v>
      </c>
      <c r="L247" s="251">
        <v>0</v>
      </c>
      <c r="M247" s="252"/>
      <c r="N247" s="253">
        <f>ROUND(L247*K247,2)</f>
        <v>0</v>
      </c>
      <c r="O247" s="253"/>
      <c r="P247" s="253"/>
      <c r="Q247" s="253"/>
      <c r="R247" s="38"/>
      <c r="T247" s="179" t="s">
        <v>22</v>
      </c>
      <c r="U247" s="45" t="s">
        <v>44</v>
      </c>
      <c r="V247" s="37"/>
      <c r="W247" s="180">
        <f>V247*K247</f>
        <v>0</v>
      </c>
      <c r="X247" s="180">
        <v>0</v>
      </c>
      <c r="Y247" s="180">
        <f>X247*K247</f>
        <v>0</v>
      </c>
      <c r="Z247" s="180">
        <v>0</v>
      </c>
      <c r="AA247" s="181">
        <f>Z247*K247</f>
        <v>0</v>
      </c>
      <c r="AR247" s="19" t="s">
        <v>284</v>
      </c>
      <c r="AT247" s="19" t="s">
        <v>184</v>
      </c>
      <c r="AU247" s="19" t="s">
        <v>105</v>
      </c>
      <c r="AY247" s="19" t="s">
        <v>183</v>
      </c>
      <c r="BE247" s="119">
        <f>IF(U247="základní",N247,0)</f>
        <v>0</v>
      </c>
      <c r="BF247" s="119">
        <f>IF(U247="snížená",N247,0)</f>
        <v>0</v>
      </c>
      <c r="BG247" s="119">
        <f>IF(U247="zákl. přenesená",N247,0)</f>
        <v>0</v>
      </c>
      <c r="BH247" s="119">
        <f>IF(U247="sníž. přenesená",N247,0)</f>
        <v>0</v>
      </c>
      <c r="BI247" s="119">
        <f>IF(U247="nulová",N247,0)</f>
        <v>0</v>
      </c>
      <c r="BJ247" s="19" t="s">
        <v>87</v>
      </c>
      <c r="BK247" s="119">
        <f>ROUND(L247*K247,2)</f>
        <v>0</v>
      </c>
      <c r="BL247" s="19" t="s">
        <v>284</v>
      </c>
      <c r="BM247" s="19" t="s">
        <v>665</v>
      </c>
    </row>
    <row r="248" spans="2:63" s="10" customFormat="1" ht="29.9" customHeight="1">
      <c r="B248" s="164"/>
      <c r="C248" s="165"/>
      <c r="D248" s="174" t="s">
        <v>157</v>
      </c>
      <c r="E248" s="174"/>
      <c r="F248" s="174"/>
      <c r="G248" s="174"/>
      <c r="H248" s="174"/>
      <c r="I248" s="174"/>
      <c r="J248" s="174"/>
      <c r="K248" s="174"/>
      <c r="L248" s="174"/>
      <c r="M248" s="174"/>
      <c r="N248" s="260">
        <f>BK248</f>
        <v>0</v>
      </c>
      <c r="O248" s="261"/>
      <c r="P248" s="261"/>
      <c r="Q248" s="261"/>
      <c r="R248" s="167"/>
      <c r="T248" s="168"/>
      <c r="U248" s="165"/>
      <c r="V248" s="165"/>
      <c r="W248" s="169">
        <f>SUM(W249:W250)</f>
        <v>0</v>
      </c>
      <c r="X248" s="165"/>
      <c r="Y248" s="169">
        <f>SUM(Y249:Y250)</f>
        <v>0</v>
      </c>
      <c r="Z248" s="165"/>
      <c r="AA248" s="170">
        <f>SUM(AA249:AA250)</f>
        <v>0</v>
      </c>
      <c r="AR248" s="171" t="s">
        <v>202</v>
      </c>
      <c r="AT248" s="172" t="s">
        <v>78</v>
      </c>
      <c r="AU248" s="172" t="s">
        <v>87</v>
      </c>
      <c r="AY248" s="171" t="s">
        <v>183</v>
      </c>
      <c r="BK248" s="173">
        <f>SUM(BK249:BK250)</f>
        <v>0</v>
      </c>
    </row>
    <row r="249" spans="2:65" s="1" customFormat="1" ht="22.5" customHeight="1">
      <c r="B249" s="36"/>
      <c r="C249" s="175" t="s">
        <v>666</v>
      </c>
      <c r="D249" s="175" t="s">
        <v>184</v>
      </c>
      <c r="E249" s="176" t="s">
        <v>667</v>
      </c>
      <c r="F249" s="250" t="s">
        <v>296</v>
      </c>
      <c r="G249" s="250"/>
      <c r="H249" s="250"/>
      <c r="I249" s="250"/>
      <c r="J249" s="177" t="s">
        <v>283</v>
      </c>
      <c r="K249" s="178">
        <v>1</v>
      </c>
      <c r="L249" s="251">
        <v>0</v>
      </c>
      <c r="M249" s="252"/>
      <c r="N249" s="253">
        <f>ROUND(L249*K249,2)</f>
        <v>0</v>
      </c>
      <c r="O249" s="253"/>
      <c r="P249" s="253"/>
      <c r="Q249" s="253"/>
      <c r="R249" s="38"/>
      <c r="T249" s="179" t="s">
        <v>22</v>
      </c>
      <c r="U249" s="45" t="s">
        <v>44</v>
      </c>
      <c r="V249" s="37"/>
      <c r="W249" s="180">
        <f>V249*K249</f>
        <v>0</v>
      </c>
      <c r="X249" s="180">
        <v>0</v>
      </c>
      <c r="Y249" s="180">
        <f>X249*K249</f>
        <v>0</v>
      </c>
      <c r="Z249" s="180">
        <v>0</v>
      </c>
      <c r="AA249" s="181">
        <f>Z249*K249</f>
        <v>0</v>
      </c>
      <c r="AR249" s="19" t="s">
        <v>284</v>
      </c>
      <c r="AT249" s="19" t="s">
        <v>184</v>
      </c>
      <c r="AU249" s="19" t="s">
        <v>105</v>
      </c>
      <c r="AY249" s="19" t="s">
        <v>183</v>
      </c>
      <c r="BE249" s="119">
        <f>IF(U249="základní",N249,0)</f>
        <v>0</v>
      </c>
      <c r="BF249" s="119">
        <f>IF(U249="snížená",N249,0)</f>
        <v>0</v>
      </c>
      <c r="BG249" s="119">
        <f>IF(U249="zákl. přenesená",N249,0)</f>
        <v>0</v>
      </c>
      <c r="BH249" s="119">
        <f>IF(U249="sníž. přenesená",N249,0)</f>
        <v>0</v>
      </c>
      <c r="BI249" s="119">
        <f>IF(U249="nulová",N249,0)</f>
        <v>0</v>
      </c>
      <c r="BJ249" s="19" t="s">
        <v>87</v>
      </c>
      <c r="BK249" s="119">
        <f>ROUND(L249*K249,2)</f>
        <v>0</v>
      </c>
      <c r="BL249" s="19" t="s">
        <v>284</v>
      </c>
      <c r="BM249" s="19" t="s">
        <v>668</v>
      </c>
    </row>
    <row r="250" spans="2:65" s="1" customFormat="1" ht="22.5" customHeight="1">
      <c r="B250" s="36"/>
      <c r="C250" s="175" t="s">
        <v>669</v>
      </c>
      <c r="D250" s="175" t="s">
        <v>184</v>
      </c>
      <c r="E250" s="176" t="s">
        <v>670</v>
      </c>
      <c r="F250" s="250" t="s">
        <v>671</v>
      </c>
      <c r="G250" s="250"/>
      <c r="H250" s="250"/>
      <c r="I250" s="250"/>
      <c r="J250" s="177" t="s">
        <v>283</v>
      </c>
      <c r="K250" s="178">
        <v>1</v>
      </c>
      <c r="L250" s="251">
        <v>0</v>
      </c>
      <c r="M250" s="252"/>
      <c r="N250" s="253">
        <f>ROUND(L250*K250,2)</f>
        <v>0</v>
      </c>
      <c r="O250" s="253"/>
      <c r="P250" s="253"/>
      <c r="Q250" s="253"/>
      <c r="R250" s="38"/>
      <c r="T250" s="179" t="s">
        <v>22</v>
      </c>
      <c r="U250" s="45" t="s">
        <v>44</v>
      </c>
      <c r="V250" s="37"/>
      <c r="W250" s="180">
        <f>V250*K250</f>
        <v>0</v>
      </c>
      <c r="X250" s="180">
        <v>0</v>
      </c>
      <c r="Y250" s="180">
        <f>X250*K250</f>
        <v>0</v>
      </c>
      <c r="Z250" s="180">
        <v>0</v>
      </c>
      <c r="AA250" s="181">
        <f>Z250*K250</f>
        <v>0</v>
      </c>
      <c r="AR250" s="19" t="s">
        <v>284</v>
      </c>
      <c r="AT250" s="19" t="s">
        <v>184</v>
      </c>
      <c r="AU250" s="19" t="s">
        <v>105</v>
      </c>
      <c r="AY250" s="19" t="s">
        <v>183</v>
      </c>
      <c r="BE250" s="119">
        <f>IF(U250="základní",N250,0)</f>
        <v>0</v>
      </c>
      <c r="BF250" s="119">
        <f>IF(U250="snížená",N250,0)</f>
        <v>0</v>
      </c>
      <c r="BG250" s="119">
        <f>IF(U250="zákl. přenesená",N250,0)</f>
        <v>0</v>
      </c>
      <c r="BH250" s="119">
        <f>IF(U250="sníž. přenesená",N250,0)</f>
        <v>0</v>
      </c>
      <c r="BI250" s="119">
        <f>IF(U250="nulová",N250,0)</f>
        <v>0</v>
      </c>
      <c r="BJ250" s="19" t="s">
        <v>87</v>
      </c>
      <c r="BK250" s="119">
        <f>ROUND(L250*K250,2)</f>
        <v>0</v>
      </c>
      <c r="BL250" s="19" t="s">
        <v>284</v>
      </c>
      <c r="BM250" s="19" t="s">
        <v>672</v>
      </c>
    </row>
    <row r="251" spans="2:63" s="10" customFormat="1" ht="29.9" customHeight="1">
      <c r="B251" s="164"/>
      <c r="C251" s="165"/>
      <c r="D251" s="174" t="s">
        <v>158</v>
      </c>
      <c r="E251" s="174"/>
      <c r="F251" s="174"/>
      <c r="G251" s="174"/>
      <c r="H251" s="174"/>
      <c r="I251" s="174"/>
      <c r="J251" s="174"/>
      <c r="K251" s="174"/>
      <c r="L251" s="174"/>
      <c r="M251" s="174"/>
      <c r="N251" s="260">
        <f>BK251</f>
        <v>0</v>
      </c>
      <c r="O251" s="261"/>
      <c r="P251" s="261"/>
      <c r="Q251" s="261"/>
      <c r="R251" s="167"/>
      <c r="T251" s="168"/>
      <c r="U251" s="165"/>
      <c r="V251" s="165"/>
      <c r="W251" s="169">
        <f>SUM(W252:W255)</f>
        <v>0</v>
      </c>
      <c r="X251" s="165"/>
      <c r="Y251" s="169">
        <f>SUM(Y252:Y255)</f>
        <v>0</v>
      </c>
      <c r="Z251" s="165"/>
      <c r="AA251" s="170">
        <f>SUM(AA252:AA255)</f>
        <v>0</v>
      </c>
      <c r="AR251" s="171" t="s">
        <v>202</v>
      </c>
      <c r="AT251" s="172" t="s">
        <v>78</v>
      </c>
      <c r="AU251" s="172" t="s">
        <v>87</v>
      </c>
      <c r="AY251" s="171" t="s">
        <v>183</v>
      </c>
      <c r="BK251" s="173">
        <f>SUM(BK252:BK255)</f>
        <v>0</v>
      </c>
    </row>
    <row r="252" spans="2:65" s="1" customFormat="1" ht="22.5" customHeight="1">
      <c r="B252" s="36"/>
      <c r="C252" s="182" t="s">
        <v>673</v>
      </c>
      <c r="D252" s="182" t="s">
        <v>190</v>
      </c>
      <c r="E252" s="183" t="s">
        <v>674</v>
      </c>
      <c r="F252" s="262" t="s">
        <v>675</v>
      </c>
      <c r="G252" s="262"/>
      <c r="H252" s="262"/>
      <c r="I252" s="262"/>
      <c r="J252" s="184" t="s">
        <v>213</v>
      </c>
      <c r="K252" s="185">
        <v>22</v>
      </c>
      <c r="L252" s="263">
        <v>0</v>
      </c>
      <c r="M252" s="264"/>
      <c r="N252" s="265">
        <f>ROUND(L252*K252,2)</f>
        <v>0</v>
      </c>
      <c r="O252" s="253"/>
      <c r="P252" s="253"/>
      <c r="Q252" s="253"/>
      <c r="R252" s="38"/>
      <c r="T252" s="179" t="s">
        <v>22</v>
      </c>
      <c r="U252" s="45" t="s">
        <v>44</v>
      </c>
      <c r="V252" s="37"/>
      <c r="W252" s="180">
        <f>V252*K252</f>
        <v>0</v>
      </c>
      <c r="X252" s="180">
        <v>0</v>
      </c>
      <c r="Y252" s="180">
        <f>X252*K252</f>
        <v>0</v>
      </c>
      <c r="Z252" s="180">
        <v>0</v>
      </c>
      <c r="AA252" s="181">
        <f>Z252*K252</f>
        <v>0</v>
      </c>
      <c r="AR252" s="19" t="s">
        <v>284</v>
      </c>
      <c r="AT252" s="19" t="s">
        <v>190</v>
      </c>
      <c r="AU252" s="19" t="s">
        <v>105</v>
      </c>
      <c r="AY252" s="19" t="s">
        <v>183</v>
      </c>
      <c r="BE252" s="119">
        <f>IF(U252="základní",N252,0)</f>
        <v>0</v>
      </c>
      <c r="BF252" s="119">
        <f>IF(U252="snížená",N252,0)</f>
        <v>0</v>
      </c>
      <c r="BG252" s="119">
        <f>IF(U252="zákl. přenesená",N252,0)</f>
        <v>0</v>
      </c>
      <c r="BH252" s="119">
        <f>IF(U252="sníž. přenesená",N252,0)</f>
        <v>0</v>
      </c>
      <c r="BI252" s="119">
        <f>IF(U252="nulová",N252,0)</f>
        <v>0</v>
      </c>
      <c r="BJ252" s="19" t="s">
        <v>87</v>
      </c>
      <c r="BK252" s="119">
        <f>ROUND(L252*K252,2)</f>
        <v>0</v>
      </c>
      <c r="BL252" s="19" t="s">
        <v>284</v>
      </c>
      <c r="BM252" s="19" t="s">
        <v>676</v>
      </c>
    </row>
    <row r="253" spans="2:65" s="1" customFormat="1" ht="31.5" customHeight="1">
      <c r="B253" s="36"/>
      <c r="C253" s="175" t="s">
        <v>677</v>
      </c>
      <c r="D253" s="175" t="s">
        <v>184</v>
      </c>
      <c r="E253" s="176" t="s">
        <v>678</v>
      </c>
      <c r="F253" s="250" t="s">
        <v>679</v>
      </c>
      <c r="G253" s="250"/>
      <c r="H253" s="250"/>
      <c r="I253" s="250"/>
      <c r="J253" s="177" t="s">
        <v>283</v>
      </c>
      <c r="K253" s="178">
        <v>2</v>
      </c>
      <c r="L253" s="251">
        <v>0</v>
      </c>
      <c r="M253" s="252"/>
      <c r="N253" s="253">
        <f>ROUND(L253*K253,2)</f>
        <v>0</v>
      </c>
      <c r="O253" s="253"/>
      <c r="P253" s="253"/>
      <c r="Q253" s="253"/>
      <c r="R253" s="38"/>
      <c r="T253" s="179" t="s">
        <v>22</v>
      </c>
      <c r="U253" s="45" t="s">
        <v>44</v>
      </c>
      <c r="V253" s="37"/>
      <c r="W253" s="180">
        <f>V253*K253</f>
        <v>0</v>
      </c>
      <c r="X253" s="180">
        <v>0</v>
      </c>
      <c r="Y253" s="180">
        <f>X253*K253</f>
        <v>0</v>
      </c>
      <c r="Z253" s="180">
        <v>0</v>
      </c>
      <c r="AA253" s="181">
        <f>Z253*K253</f>
        <v>0</v>
      </c>
      <c r="AR253" s="19" t="s">
        <v>284</v>
      </c>
      <c r="AT253" s="19" t="s">
        <v>184</v>
      </c>
      <c r="AU253" s="19" t="s">
        <v>105</v>
      </c>
      <c r="AY253" s="19" t="s">
        <v>183</v>
      </c>
      <c r="BE253" s="119">
        <f>IF(U253="základní",N253,0)</f>
        <v>0</v>
      </c>
      <c r="BF253" s="119">
        <f>IF(U253="snížená",N253,0)</f>
        <v>0</v>
      </c>
      <c r="BG253" s="119">
        <f>IF(U253="zákl. přenesená",N253,0)</f>
        <v>0</v>
      </c>
      <c r="BH253" s="119">
        <f>IF(U253="sníž. přenesená",N253,0)</f>
        <v>0</v>
      </c>
      <c r="BI253" s="119">
        <f>IF(U253="nulová",N253,0)</f>
        <v>0</v>
      </c>
      <c r="BJ253" s="19" t="s">
        <v>87</v>
      </c>
      <c r="BK253" s="119">
        <f>ROUND(L253*K253,2)</f>
        <v>0</v>
      </c>
      <c r="BL253" s="19" t="s">
        <v>284</v>
      </c>
      <c r="BM253" s="19" t="s">
        <v>680</v>
      </c>
    </row>
    <row r="254" spans="2:65" s="1" customFormat="1" ht="22.5" customHeight="1">
      <c r="B254" s="36"/>
      <c r="C254" s="175" t="s">
        <v>681</v>
      </c>
      <c r="D254" s="175" t="s">
        <v>184</v>
      </c>
      <c r="E254" s="176" t="s">
        <v>299</v>
      </c>
      <c r="F254" s="250" t="s">
        <v>300</v>
      </c>
      <c r="G254" s="250"/>
      <c r="H254" s="250"/>
      <c r="I254" s="250"/>
      <c r="J254" s="177" t="s">
        <v>301</v>
      </c>
      <c r="K254" s="178">
        <v>50</v>
      </c>
      <c r="L254" s="251">
        <v>0</v>
      </c>
      <c r="M254" s="252"/>
      <c r="N254" s="253">
        <f>ROUND(L254*K254,2)</f>
        <v>0</v>
      </c>
      <c r="O254" s="253"/>
      <c r="P254" s="253"/>
      <c r="Q254" s="253"/>
      <c r="R254" s="38"/>
      <c r="T254" s="179" t="s">
        <v>22</v>
      </c>
      <c r="U254" s="45" t="s">
        <v>44</v>
      </c>
      <c r="V254" s="37"/>
      <c r="W254" s="180">
        <f>V254*K254</f>
        <v>0</v>
      </c>
      <c r="X254" s="180">
        <v>0</v>
      </c>
      <c r="Y254" s="180">
        <f>X254*K254</f>
        <v>0</v>
      </c>
      <c r="Z254" s="180">
        <v>0</v>
      </c>
      <c r="AA254" s="181">
        <f>Z254*K254</f>
        <v>0</v>
      </c>
      <c r="AR254" s="19" t="s">
        <v>284</v>
      </c>
      <c r="AT254" s="19" t="s">
        <v>184</v>
      </c>
      <c r="AU254" s="19" t="s">
        <v>105</v>
      </c>
      <c r="AY254" s="19" t="s">
        <v>183</v>
      </c>
      <c r="BE254" s="119">
        <f>IF(U254="základní",N254,0)</f>
        <v>0</v>
      </c>
      <c r="BF254" s="119">
        <f>IF(U254="snížená",N254,0)</f>
        <v>0</v>
      </c>
      <c r="BG254" s="119">
        <f>IF(U254="zákl. přenesená",N254,0)</f>
        <v>0</v>
      </c>
      <c r="BH254" s="119">
        <f>IF(U254="sníž. přenesená",N254,0)</f>
        <v>0</v>
      </c>
      <c r="BI254" s="119">
        <f>IF(U254="nulová",N254,0)</f>
        <v>0</v>
      </c>
      <c r="BJ254" s="19" t="s">
        <v>87</v>
      </c>
      <c r="BK254" s="119">
        <f>ROUND(L254*K254,2)</f>
        <v>0</v>
      </c>
      <c r="BL254" s="19" t="s">
        <v>284</v>
      </c>
      <c r="BM254" s="19" t="s">
        <v>682</v>
      </c>
    </row>
    <row r="255" spans="2:65" s="1" customFormat="1" ht="22.5" customHeight="1">
      <c r="B255" s="36"/>
      <c r="C255" s="175" t="s">
        <v>683</v>
      </c>
      <c r="D255" s="175" t="s">
        <v>184</v>
      </c>
      <c r="E255" s="176" t="s">
        <v>304</v>
      </c>
      <c r="F255" s="250" t="s">
        <v>305</v>
      </c>
      <c r="G255" s="250"/>
      <c r="H255" s="250"/>
      <c r="I255" s="250"/>
      <c r="J255" s="177" t="s">
        <v>283</v>
      </c>
      <c r="K255" s="178">
        <v>1</v>
      </c>
      <c r="L255" s="251">
        <v>0</v>
      </c>
      <c r="M255" s="252"/>
      <c r="N255" s="253">
        <f>ROUND(L255*K255,2)</f>
        <v>0</v>
      </c>
      <c r="O255" s="253"/>
      <c r="P255" s="253"/>
      <c r="Q255" s="253"/>
      <c r="R255" s="38"/>
      <c r="T255" s="179" t="s">
        <v>22</v>
      </c>
      <c r="U255" s="45" t="s">
        <v>44</v>
      </c>
      <c r="V255" s="37"/>
      <c r="W255" s="180">
        <f>V255*K255</f>
        <v>0</v>
      </c>
      <c r="X255" s="180">
        <v>0</v>
      </c>
      <c r="Y255" s="180">
        <f>X255*K255</f>
        <v>0</v>
      </c>
      <c r="Z255" s="180">
        <v>0</v>
      </c>
      <c r="AA255" s="181">
        <f>Z255*K255</f>
        <v>0</v>
      </c>
      <c r="AR255" s="19" t="s">
        <v>284</v>
      </c>
      <c r="AT255" s="19" t="s">
        <v>184</v>
      </c>
      <c r="AU255" s="19" t="s">
        <v>105</v>
      </c>
      <c r="AY255" s="19" t="s">
        <v>183</v>
      </c>
      <c r="BE255" s="119">
        <f>IF(U255="základní",N255,0)</f>
        <v>0</v>
      </c>
      <c r="BF255" s="119">
        <f>IF(U255="snížená",N255,0)</f>
        <v>0</v>
      </c>
      <c r="BG255" s="119">
        <f>IF(U255="zákl. přenesená",N255,0)</f>
        <v>0</v>
      </c>
      <c r="BH255" s="119">
        <f>IF(U255="sníž. přenesená",N255,0)</f>
        <v>0</v>
      </c>
      <c r="BI255" s="119">
        <f>IF(U255="nulová",N255,0)</f>
        <v>0</v>
      </c>
      <c r="BJ255" s="19" t="s">
        <v>87</v>
      </c>
      <c r="BK255" s="119">
        <f>ROUND(L255*K255,2)</f>
        <v>0</v>
      </c>
      <c r="BL255" s="19" t="s">
        <v>284</v>
      </c>
      <c r="BM255" s="19" t="s">
        <v>684</v>
      </c>
    </row>
    <row r="256" spans="2:63" s="1" customFormat="1" ht="49.9" customHeight="1">
      <c r="B256" s="36"/>
      <c r="C256" s="37"/>
      <c r="D256" s="166" t="s">
        <v>307</v>
      </c>
      <c r="E256" s="37"/>
      <c r="F256" s="37"/>
      <c r="G256" s="37"/>
      <c r="H256" s="37"/>
      <c r="I256" s="37"/>
      <c r="J256" s="37"/>
      <c r="K256" s="37"/>
      <c r="L256" s="37"/>
      <c r="M256" s="37"/>
      <c r="N256" s="247">
        <f>BK256</f>
        <v>0</v>
      </c>
      <c r="O256" s="248"/>
      <c r="P256" s="248"/>
      <c r="Q256" s="248"/>
      <c r="R256" s="38"/>
      <c r="T256" s="155"/>
      <c r="U256" s="57"/>
      <c r="V256" s="57"/>
      <c r="W256" s="57"/>
      <c r="X256" s="57"/>
      <c r="Y256" s="57"/>
      <c r="Z256" s="57"/>
      <c r="AA256" s="59"/>
      <c r="AT256" s="19" t="s">
        <v>78</v>
      </c>
      <c r="AU256" s="19" t="s">
        <v>79</v>
      </c>
      <c r="AY256" s="19" t="s">
        <v>308</v>
      </c>
      <c r="BK256" s="119">
        <v>0</v>
      </c>
    </row>
    <row r="257" spans="2:18" s="1" customFormat="1" ht="7" customHeight="1">
      <c r="B257" s="60"/>
      <c r="C257" s="61"/>
      <c r="D257" s="61"/>
      <c r="E257" s="61"/>
      <c r="F257" s="61"/>
      <c r="G257" s="61"/>
      <c r="H257" s="61"/>
      <c r="I257" s="61"/>
      <c r="J257" s="61"/>
      <c r="K257" s="61"/>
      <c r="L257" s="61"/>
      <c r="M257" s="61"/>
      <c r="N257" s="61"/>
      <c r="O257" s="61"/>
      <c r="P257" s="61"/>
      <c r="Q257" s="61"/>
      <c r="R257" s="62"/>
    </row>
  </sheetData>
  <sheetProtection algorithmName="SHA-512" hashValue="mH6sCqhEoR/LqFBnp5KHzp4eZl3DCkAjdLcTNVsvghSXuqGPKCN/dKctaGdwiTM0zctt9tIHNykBk204jP7umg==" saltValue="GHcF8eoc+cnzgTuLQGgPTA==" spinCount="100000" sheet="1" objects="1" scenarios="1" formatCells="0" formatColumns="0" formatRows="0" sort="0" autoFilter="0"/>
  <mergeCells count="408">
    <mergeCell ref="C2:Q2"/>
    <mergeCell ref="C4:Q4"/>
    <mergeCell ref="F6:P6"/>
    <mergeCell ref="F7:P7"/>
    <mergeCell ref="O9:P9"/>
    <mergeCell ref="O11:P11"/>
    <mergeCell ref="O12:P12"/>
    <mergeCell ref="O14:P14"/>
    <mergeCell ref="E15:L15"/>
    <mergeCell ref="O15:P15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N98:Q98"/>
    <mergeCell ref="N99:Q99"/>
    <mergeCell ref="N100:Q100"/>
    <mergeCell ref="N101:Q101"/>
    <mergeCell ref="N102:Q102"/>
    <mergeCell ref="N103:Q103"/>
    <mergeCell ref="N104:Q104"/>
    <mergeCell ref="N105:Q105"/>
    <mergeCell ref="N106:Q106"/>
    <mergeCell ref="N107:Q107"/>
    <mergeCell ref="N109:Q109"/>
    <mergeCell ref="D110:H110"/>
    <mergeCell ref="N110:Q110"/>
    <mergeCell ref="D111:H111"/>
    <mergeCell ref="N111:Q111"/>
    <mergeCell ref="D112:H112"/>
    <mergeCell ref="N112:Q112"/>
    <mergeCell ref="D113:H113"/>
    <mergeCell ref="N113:Q113"/>
    <mergeCell ref="D114:H114"/>
    <mergeCell ref="N114:Q114"/>
    <mergeCell ref="N115:Q115"/>
    <mergeCell ref="L117:Q117"/>
    <mergeCell ref="C123:Q123"/>
    <mergeCell ref="F125:P125"/>
    <mergeCell ref="F126:P126"/>
    <mergeCell ref="M128:P128"/>
    <mergeCell ref="M130:Q130"/>
    <mergeCell ref="M131:Q131"/>
    <mergeCell ref="F133:I133"/>
    <mergeCell ref="L133:M133"/>
    <mergeCell ref="N133:Q133"/>
    <mergeCell ref="F137:I137"/>
    <mergeCell ref="L137:M137"/>
    <mergeCell ref="N137:Q137"/>
    <mergeCell ref="F140:I140"/>
    <mergeCell ref="L140:M140"/>
    <mergeCell ref="N140:Q140"/>
    <mergeCell ref="F141:I141"/>
    <mergeCell ref="L141:M141"/>
    <mergeCell ref="N141:Q141"/>
    <mergeCell ref="F142:I142"/>
    <mergeCell ref="L142:M142"/>
    <mergeCell ref="N142:Q142"/>
    <mergeCell ref="F143:I143"/>
    <mergeCell ref="L143:M143"/>
    <mergeCell ref="N143:Q143"/>
    <mergeCell ref="F144:I144"/>
    <mergeCell ref="L144:M144"/>
    <mergeCell ref="N144:Q144"/>
    <mergeCell ref="F145:I145"/>
    <mergeCell ref="L145:M145"/>
    <mergeCell ref="N145:Q145"/>
    <mergeCell ref="F146:I146"/>
    <mergeCell ref="L146:M146"/>
    <mergeCell ref="N146:Q146"/>
    <mergeCell ref="F147:I147"/>
    <mergeCell ref="L147:M147"/>
    <mergeCell ref="N147:Q147"/>
    <mergeCell ref="F148:I148"/>
    <mergeCell ref="L148:M148"/>
    <mergeCell ref="N148:Q148"/>
    <mergeCell ref="F149:I149"/>
    <mergeCell ref="L149:M149"/>
    <mergeCell ref="N149:Q149"/>
    <mergeCell ref="F150:I150"/>
    <mergeCell ref="L150:M150"/>
    <mergeCell ref="N150:Q150"/>
    <mergeCell ref="F151:I151"/>
    <mergeCell ref="L151:M151"/>
    <mergeCell ref="N151:Q151"/>
    <mergeCell ref="F152:I152"/>
    <mergeCell ref="L152:M152"/>
    <mergeCell ref="N152:Q152"/>
    <mergeCell ref="F153:I153"/>
    <mergeCell ref="L153:M153"/>
    <mergeCell ref="N153:Q153"/>
    <mergeCell ref="F154:I154"/>
    <mergeCell ref="L154:M154"/>
    <mergeCell ref="N154:Q154"/>
    <mergeCell ref="F155:I155"/>
    <mergeCell ref="L155:M155"/>
    <mergeCell ref="N155:Q155"/>
    <mergeCell ref="F156:I156"/>
    <mergeCell ref="L156:M156"/>
    <mergeCell ref="N156:Q156"/>
    <mergeCell ref="F157:I157"/>
    <mergeCell ref="L157:M157"/>
    <mergeCell ref="N157:Q157"/>
    <mergeCell ref="F158:I158"/>
    <mergeCell ref="L158:M158"/>
    <mergeCell ref="N158:Q158"/>
    <mergeCell ref="F159:I159"/>
    <mergeCell ref="L159:M159"/>
    <mergeCell ref="N159:Q159"/>
    <mergeCell ref="F160:I160"/>
    <mergeCell ref="L160:M160"/>
    <mergeCell ref="N160:Q160"/>
    <mergeCell ref="F161:I161"/>
    <mergeCell ref="L161:M161"/>
    <mergeCell ref="N161:Q161"/>
    <mergeCell ref="F162:I162"/>
    <mergeCell ref="L162:M162"/>
    <mergeCell ref="N162:Q162"/>
    <mergeCell ref="F163:I163"/>
    <mergeCell ref="L163:M163"/>
    <mergeCell ref="N163:Q163"/>
    <mergeCell ref="F164:I164"/>
    <mergeCell ref="L164:M164"/>
    <mergeCell ref="N164:Q164"/>
    <mergeCell ref="F165:I165"/>
    <mergeCell ref="L165:M165"/>
    <mergeCell ref="N165:Q165"/>
    <mergeCell ref="F166:I166"/>
    <mergeCell ref="L166:M166"/>
    <mergeCell ref="N166:Q166"/>
    <mergeCell ref="F168:I168"/>
    <mergeCell ref="L168:M168"/>
    <mergeCell ref="N168:Q168"/>
    <mergeCell ref="F169:I169"/>
    <mergeCell ref="L169:M169"/>
    <mergeCell ref="N169:Q169"/>
    <mergeCell ref="F172:I172"/>
    <mergeCell ref="L172:M172"/>
    <mergeCell ref="N172:Q172"/>
    <mergeCell ref="F173:I173"/>
    <mergeCell ref="L173:M173"/>
    <mergeCell ref="N173:Q173"/>
    <mergeCell ref="F174:I174"/>
    <mergeCell ref="L174:M174"/>
    <mergeCell ref="N174:Q174"/>
    <mergeCell ref="F175:I175"/>
    <mergeCell ref="L175:M175"/>
    <mergeCell ref="N175:Q175"/>
    <mergeCell ref="F176:I176"/>
    <mergeCell ref="L176:M176"/>
    <mergeCell ref="N176:Q176"/>
    <mergeCell ref="F177:I177"/>
    <mergeCell ref="L177:M177"/>
    <mergeCell ref="N177:Q177"/>
    <mergeCell ref="F178:I178"/>
    <mergeCell ref="L178:M178"/>
    <mergeCell ref="N178:Q178"/>
    <mergeCell ref="F179:I179"/>
    <mergeCell ref="L179:M179"/>
    <mergeCell ref="N179:Q179"/>
    <mergeCell ref="F180:I180"/>
    <mergeCell ref="L180:M180"/>
    <mergeCell ref="N180:Q180"/>
    <mergeCell ref="F181:I181"/>
    <mergeCell ref="L181:M181"/>
    <mergeCell ref="N181:Q181"/>
    <mergeCell ref="F182:I182"/>
    <mergeCell ref="L182:M182"/>
    <mergeCell ref="N182:Q182"/>
    <mergeCell ref="F183:I183"/>
    <mergeCell ref="L183:M183"/>
    <mergeCell ref="N183:Q183"/>
    <mergeCell ref="F184:I184"/>
    <mergeCell ref="L184:M184"/>
    <mergeCell ref="N184:Q184"/>
    <mergeCell ref="F185:I185"/>
    <mergeCell ref="L185:M185"/>
    <mergeCell ref="N185:Q185"/>
    <mergeCell ref="F186:I186"/>
    <mergeCell ref="L186:M186"/>
    <mergeCell ref="N186:Q186"/>
    <mergeCell ref="F187:I187"/>
    <mergeCell ref="L187:M187"/>
    <mergeCell ref="N187:Q187"/>
    <mergeCell ref="F188:I188"/>
    <mergeCell ref="L188:M188"/>
    <mergeCell ref="N188:Q188"/>
    <mergeCell ref="F189:I189"/>
    <mergeCell ref="L189:M189"/>
    <mergeCell ref="N189:Q189"/>
    <mergeCell ref="F190:I190"/>
    <mergeCell ref="L190:M190"/>
    <mergeCell ref="N190:Q190"/>
    <mergeCell ref="F191:I191"/>
    <mergeCell ref="L191:M191"/>
    <mergeCell ref="N191:Q191"/>
    <mergeCell ref="F192:I192"/>
    <mergeCell ref="L192:M192"/>
    <mergeCell ref="N192:Q192"/>
    <mergeCell ref="F193:I193"/>
    <mergeCell ref="L193:M193"/>
    <mergeCell ref="N193:Q193"/>
    <mergeCell ref="F194:I194"/>
    <mergeCell ref="L194:M194"/>
    <mergeCell ref="N194:Q194"/>
    <mergeCell ref="F195:I195"/>
    <mergeCell ref="L195:M195"/>
    <mergeCell ref="N195:Q195"/>
    <mergeCell ref="F196:I196"/>
    <mergeCell ref="L196:M196"/>
    <mergeCell ref="N196:Q196"/>
    <mergeCell ref="F197:I197"/>
    <mergeCell ref="L197:M197"/>
    <mergeCell ref="N197:Q197"/>
    <mergeCell ref="F198:I198"/>
    <mergeCell ref="L198:M198"/>
    <mergeCell ref="N198:Q198"/>
    <mergeCell ref="F199:I199"/>
    <mergeCell ref="L199:M199"/>
    <mergeCell ref="N199:Q199"/>
    <mergeCell ref="F200:I200"/>
    <mergeCell ref="L200:M200"/>
    <mergeCell ref="N200:Q200"/>
    <mergeCell ref="F201:I201"/>
    <mergeCell ref="L201:M201"/>
    <mergeCell ref="N201:Q201"/>
    <mergeCell ref="F202:I202"/>
    <mergeCell ref="L202:M202"/>
    <mergeCell ref="N202:Q202"/>
    <mergeCell ref="F203:I203"/>
    <mergeCell ref="L203:M203"/>
    <mergeCell ref="N203:Q203"/>
    <mergeCell ref="F204:I204"/>
    <mergeCell ref="L204:M204"/>
    <mergeCell ref="N204:Q204"/>
    <mergeCell ref="F205:I205"/>
    <mergeCell ref="L205:M205"/>
    <mergeCell ref="N205:Q205"/>
    <mergeCell ref="F206:I206"/>
    <mergeCell ref="L206:M206"/>
    <mergeCell ref="N206:Q206"/>
    <mergeCell ref="F208:I208"/>
    <mergeCell ref="L208:M208"/>
    <mergeCell ref="N208:Q208"/>
    <mergeCell ref="F209:I209"/>
    <mergeCell ref="L209:M209"/>
    <mergeCell ref="N209:Q209"/>
    <mergeCell ref="F210:I210"/>
    <mergeCell ref="L210:M210"/>
    <mergeCell ref="N210:Q210"/>
    <mergeCell ref="F211:I211"/>
    <mergeCell ref="L211:M211"/>
    <mergeCell ref="N211:Q211"/>
    <mergeCell ref="F213:I213"/>
    <mergeCell ref="L213:M213"/>
    <mergeCell ref="N213:Q213"/>
    <mergeCell ref="F214:I214"/>
    <mergeCell ref="L214:M214"/>
    <mergeCell ref="N214:Q214"/>
    <mergeCell ref="F215:I215"/>
    <mergeCell ref="L215:M215"/>
    <mergeCell ref="N215:Q215"/>
    <mergeCell ref="F216:I216"/>
    <mergeCell ref="L216:M216"/>
    <mergeCell ref="N216:Q216"/>
    <mergeCell ref="F217:I217"/>
    <mergeCell ref="L217:M217"/>
    <mergeCell ref="N217:Q217"/>
    <mergeCell ref="F218:I218"/>
    <mergeCell ref="L218:M218"/>
    <mergeCell ref="N218:Q218"/>
    <mergeCell ref="F220:I220"/>
    <mergeCell ref="L220:M220"/>
    <mergeCell ref="N220:Q220"/>
    <mergeCell ref="F221:I221"/>
    <mergeCell ref="L221:M221"/>
    <mergeCell ref="N221:Q221"/>
    <mergeCell ref="F224:I224"/>
    <mergeCell ref="L224:M224"/>
    <mergeCell ref="N224:Q224"/>
    <mergeCell ref="F226:I226"/>
    <mergeCell ref="L226:M226"/>
    <mergeCell ref="N226:Q226"/>
    <mergeCell ref="F227:I227"/>
    <mergeCell ref="L227:M227"/>
    <mergeCell ref="N227:Q227"/>
    <mergeCell ref="F228:I228"/>
    <mergeCell ref="L228:M228"/>
    <mergeCell ref="N228:Q228"/>
    <mergeCell ref="F230:I230"/>
    <mergeCell ref="L230:M230"/>
    <mergeCell ref="N230:Q230"/>
    <mergeCell ref="F231:I231"/>
    <mergeCell ref="L231:M231"/>
    <mergeCell ref="N231:Q231"/>
    <mergeCell ref="F232:I232"/>
    <mergeCell ref="L232:M232"/>
    <mergeCell ref="N232:Q232"/>
    <mergeCell ref="F233:I233"/>
    <mergeCell ref="L233:M233"/>
    <mergeCell ref="N233:Q233"/>
    <mergeCell ref="F234:I234"/>
    <mergeCell ref="L234:M234"/>
    <mergeCell ref="N234:Q234"/>
    <mergeCell ref="F235:I235"/>
    <mergeCell ref="L235:M235"/>
    <mergeCell ref="N235:Q235"/>
    <mergeCell ref="F236:I236"/>
    <mergeCell ref="L236:M236"/>
    <mergeCell ref="N236:Q236"/>
    <mergeCell ref="F237:I237"/>
    <mergeCell ref="L237:M237"/>
    <mergeCell ref="N237:Q237"/>
    <mergeCell ref="F238:I238"/>
    <mergeCell ref="L238:M238"/>
    <mergeCell ref="N238:Q238"/>
    <mergeCell ref="F239:I239"/>
    <mergeCell ref="L239:M239"/>
    <mergeCell ref="N239:Q239"/>
    <mergeCell ref="F240:I240"/>
    <mergeCell ref="L240:M240"/>
    <mergeCell ref="N240:Q240"/>
    <mergeCell ref="F241:I241"/>
    <mergeCell ref="L241:M241"/>
    <mergeCell ref="N241:Q241"/>
    <mergeCell ref="F244:I244"/>
    <mergeCell ref="L244:M244"/>
    <mergeCell ref="N244:Q244"/>
    <mergeCell ref="F246:I246"/>
    <mergeCell ref="L246:M246"/>
    <mergeCell ref="N246:Q246"/>
    <mergeCell ref="F247:I247"/>
    <mergeCell ref="L247:M247"/>
    <mergeCell ref="N247:Q247"/>
    <mergeCell ref="F249:I249"/>
    <mergeCell ref="L249:M249"/>
    <mergeCell ref="N249:Q249"/>
    <mergeCell ref="F250:I250"/>
    <mergeCell ref="L250:M250"/>
    <mergeCell ref="N250:Q250"/>
    <mergeCell ref="N248:Q248"/>
    <mergeCell ref="N251:Q251"/>
    <mergeCell ref="F252:I252"/>
    <mergeCell ref="L252:M252"/>
    <mergeCell ref="N252:Q252"/>
    <mergeCell ref="F253:I253"/>
    <mergeCell ref="L253:M253"/>
    <mergeCell ref="N253:Q253"/>
    <mergeCell ref="F254:I254"/>
    <mergeCell ref="L254:M254"/>
    <mergeCell ref="N254:Q254"/>
    <mergeCell ref="N256:Q256"/>
    <mergeCell ref="H1:K1"/>
    <mergeCell ref="S2:AC2"/>
    <mergeCell ref="F255:I255"/>
    <mergeCell ref="L255:M255"/>
    <mergeCell ref="N255:Q255"/>
    <mergeCell ref="N134:Q134"/>
    <mergeCell ref="N135:Q135"/>
    <mergeCell ref="N136:Q136"/>
    <mergeCell ref="N138:Q138"/>
    <mergeCell ref="N139:Q139"/>
    <mergeCell ref="N167:Q167"/>
    <mergeCell ref="N170:Q170"/>
    <mergeCell ref="N171:Q171"/>
    <mergeCell ref="N207:Q207"/>
    <mergeCell ref="N212:Q212"/>
    <mergeCell ref="N219:Q219"/>
    <mergeCell ref="N222:Q222"/>
    <mergeCell ref="N223:Q223"/>
    <mergeCell ref="N225:Q225"/>
    <mergeCell ref="N229:Q229"/>
    <mergeCell ref="N242:Q242"/>
    <mergeCell ref="N243:Q243"/>
    <mergeCell ref="N245:Q245"/>
  </mergeCells>
  <hyperlinks>
    <hyperlink ref="F1:G1" location="C2" display="1) Krycí list rozpočtu"/>
    <hyperlink ref="H1:K1" location="C86" display="2) Rekapitulace rozpočtu"/>
    <hyperlink ref="L1" location="C133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 scale="95" r:id="rId2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63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75" customHeight="1">
      <c r="A1" s="127"/>
      <c r="B1" s="13"/>
      <c r="C1" s="13"/>
      <c r="D1" s="14" t="s">
        <v>1</v>
      </c>
      <c r="E1" s="13"/>
      <c r="F1" s="15" t="s">
        <v>134</v>
      </c>
      <c r="G1" s="15"/>
      <c r="H1" s="249" t="s">
        <v>135</v>
      </c>
      <c r="I1" s="249"/>
      <c r="J1" s="249"/>
      <c r="K1" s="249"/>
      <c r="L1" s="15" t="s">
        <v>136</v>
      </c>
      <c r="M1" s="13"/>
      <c r="N1" s="13"/>
      <c r="O1" s="14" t="s">
        <v>137</v>
      </c>
      <c r="P1" s="13"/>
      <c r="Q1" s="13"/>
      <c r="R1" s="13"/>
      <c r="S1" s="15" t="s">
        <v>138</v>
      </c>
      <c r="T1" s="15"/>
      <c r="U1" s="127"/>
      <c r="V1" s="127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</row>
    <row r="2" spans="3:46" ht="37" customHeight="1">
      <c r="C2" s="234" t="s">
        <v>7</v>
      </c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5"/>
      <c r="Q2" s="235"/>
      <c r="S2" s="199" t="s">
        <v>8</v>
      </c>
      <c r="T2" s="200"/>
      <c r="U2" s="200"/>
      <c r="V2" s="200"/>
      <c r="W2" s="200"/>
      <c r="X2" s="200"/>
      <c r="Y2" s="200"/>
      <c r="Z2" s="200"/>
      <c r="AA2" s="200"/>
      <c r="AB2" s="200"/>
      <c r="AC2" s="200"/>
      <c r="AT2" s="19" t="s">
        <v>94</v>
      </c>
    </row>
    <row r="3" spans="2:46" ht="7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2"/>
      <c r="AT3" s="19" t="s">
        <v>105</v>
      </c>
    </row>
    <row r="4" spans="2:46" ht="37" customHeight="1">
      <c r="B4" s="23"/>
      <c r="C4" s="223" t="s">
        <v>139</v>
      </c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224"/>
      <c r="O4" s="224"/>
      <c r="P4" s="224"/>
      <c r="Q4" s="224"/>
      <c r="R4" s="24"/>
      <c r="T4" s="25" t="s">
        <v>13</v>
      </c>
      <c r="AT4" s="19" t="s">
        <v>6</v>
      </c>
    </row>
    <row r="5" spans="2:18" ht="7" customHeight="1">
      <c r="B5" s="23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4"/>
    </row>
    <row r="6" spans="2:18" ht="25.4" customHeight="1">
      <c r="B6" s="23"/>
      <c r="C6" s="27"/>
      <c r="D6" s="31" t="s">
        <v>19</v>
      </c>
      <c r="E6" s="27"/>
      <c r="F6" s="271" t="str">
        <f>'Rekapitulace stavby'!K6</f>
        <v>Výměna technologie měnírny Letná - DPS</v>
      </c>
      <c r="G6" s="272"/>
      <c r="H6" s="272"/>
      <c r="I6" s="272"/>
      <c r="J6" s="272"/>
      <c r="K6" s="272"/>
      <c r="L6" s="272"/>
      <c r="M6" s="272"/>
      <c r="N6" s="272"/>
      <c r="O6" s="272"/>
      <c r="P6" s="272"/>
      <c r="Q6" s="27"/>
      <c r="R6" s="24"/>
    </row>
    <row r="7" spans="2:18" s="1" customFormat="1" ht="32.9" customHeight="1">
      <c r="B7" s="36"/>
      <c r="C7" s="37"/>
      <c r="D7" s="30" t="s">
        <v>140</v>
      </c>
      <c r="E7" s="37"/>
      <c r="F7" s="240" t="s">
        <v>685</v>
      </c>
      <c r="G7" s="270"/>
      <c r="H7" s="270"/>
      <c r="I7" s="270"/>
      <c r="J7" s="270"/>
      <c r="K7" s="270"/>
      <c r="L7" s="270"/>
      <c r="M7" s="270"/>
      <c r="N7" s="270"/>
      <c r="O7" s="270"/>
      <c r="P7" s="270"/>
      <c r="Q7" s="37"/>
      <c r="R7" s="38"/>
    </row>
    <row r="8" spans="2:18" s="1" customFormat="1" ht="14.5" customHeight="1">
      <c r="B8" s="36"/>
      <c r="C8" s="37"/>
      <c r="D8" s="31" t="s">
        <v>21</v>
      </c>
      <c r="E8" s="37"/>
      <c r="F8" s="29" t="s">
        <v>22</v>
      </c>
      <c r="G8" s="37"/>
      <c r="H8" s="37"/>
      <c r="I8" s="37"/>
      <c r="J8" s="37"/>
      <c r="K8" s="37"/>
      <c r="L8" s="37"/>
      <c r="M8" s="31" t="s">
        <v>23</v>
      </c>
      <c r="N8" s="37"/>
      <c r="O8" s="29" t="s">
        <v>22</v>
      </c>
      <c r="P8" s="37"/>
      <c r="Q8" s="37"/>
      <c r="R8" s="38"/>
    </row>
    <row r="9" spans="2:18" s="1" customFormat="1" ht="14.5" customHeight="1">
      <c r="B9" s="36"/>
      <c r="C9" s="37"/>
      <c r="D9" s="31" t="s">
        <v>24</v>
      </c>
      <c r="E9" s="37"/>
      <c r="F9" s="29" t="s">
        <v>25</v>
      </c>
      <c r="G9" s="37"/>
      <c r="H9" s="37"/>
      <c r="I9" s="37"/>
      <c r="J9" s="37"/>
      <c r="K9" s="37"/>
      <c r="L9" s="37"/>
      <c r="M9" s="31" t="s">
        <v>26</v>
      </c>
      <c r="N9" s="37"/>
      <c r="O9" s="282" t="str">
        <f>'Rekapitulace stavby'!AN8</f>
        <v>18. 7. 2017</v>
      </c>
      <c r="P9" s="266"/>
      <c r="Q9" s="37"/>
      <c r="R9" s="38"/>
    </row>
    <row r="10" spans="2:18" s="1" customFormat="1" ht="10.9" customHeight="1">
      <c r="B10" s="36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8"/>
    </row>
    <row r="11" spans="2:18" s="1" customFormat="1" ht="14.5" customHeight="1">
      <c r="B11" s="36"/>
      <c r="C11" s="37"/>
      <c r="D11" s="31" t="s">
        <v>28</v>
      </c>
      <c r="E11" s="37"/>
      <c r="F11" s="37"/>
      <c r="G11" s="37"/>
      <c r="H11" s="37"/>
      <c r="I11" s="37"/>
      <c r="J11" s="37"/>
      <c r="K11" s="37"/>
      <c r="L11" s="37"/>
      <c r="M11" s="31" t="s">
        <v>29</v>
      </c>
      <c r="N11" s="37"/>
      <c r="O11" s="238" t="s">
        <v>22</v>
      </c>
      <c r="P11" s="238"/>
      <c r="Q11" s="37"/>
      <c r="R11" s="38"/>
    </row>
    <row r="12" spans="2:18" s="1" customFormat="1" ht="18" customHeight="1">
      <c r="B12" s="36"/>
      <c r="C12" s="37"/>
      <c r="D12" s="37"/>
      <c r="E12" s="29" t="s">
        <v>30</v>
      </c>
      <c r="F12" s="37"/>
      <c r="G12" s="37"/>
      <c r="H12" s="37"/>
      <c r="I12" s="37"/>
      <c r="J12" s="37"/>
      <c r="K12" s="37"/>
      <c r="L12" s="37"/>
      <c r="M12" s="31" t="s">
        <v>31</v>
      </c>
      <c r="N12" s="37"/>
      <c r="O12" s="238" t="s">
        <v>22</v>
      </c>
      <c r="P12" s="238"/>
      <c r="Q12" s="37"/>
      <c r="R12" s="38"/>
    </row>
    <row r="13" spans="2:18" s="1" customFormat="1" ht="7" customHeight="1">
      <c r="B13" s="36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8"/>
    </row>
    <row r="14" spans="2:18" s="1" customFormat="1" ht="14.5" customHeight="1">
      <c r="B14" s="36"/>
      <c r="C14" s="37"/>
      <c r="D14" s="31" t="s">
        <v>32</v>
      </c>
      <c r="E14" s="37"/>
      <c r="F14" s="37"/>
      <c r="G14" s="37"/>
      <c r="H14" s="37"/>
      <c r="I14" s="37"/>
      <c r="J14" s="37"/>
      <c r="K14" s="37"/>
      <c r="L14" s="37"/>
      <c r="M14" s="31" t="s">
        <v>29</v>
      </c>
      <c r="N14" s="37"/>
      <c r="O14" s="283" t="str">
        <f>IF('Rekapitulace stavby'!AN13="","",'Rekapitulace stavby'!AN13)</f>
        <v>Vyplň údaj</v>
      </c>
      <c r="P14" s="238"/>
      <c r="Q14" s="37"/>
      <c r="R14" s="38"/>
    </row>
    <row r="15" spans="2:18" s="1" customFormat="1" ht="18" customHeight="1">
      <c r="B15" s="36"/>
      <c r="C15" s="37"/>
      <c r="D15" s="37"/>
      <c r="E15" s="283" t="str">
        <f>IF('Rekapitulace stavby'!E14="","",'Rekapitulace stavby'!E14)</f>
        <v>Vyplň údaj</v>
      </c>
      <c r="F15" s="284"/>
      <c r="G15" s="284"/>
      <c r="H15" s="284"/>
      <c r="I15" s="284"/>
      <c r="J15" s="284"/>
      <c r="K15" s="284"/>
      <c r="L15" s="284"/>
      <c r="M15" s="31" t="s">
        <v>31</v>
      </c>
      <c r="N15" s="37"/>
      <c r="O15" s="283" t="str">
        <f>IF('Rekapitulace stavby'!AN14="","",'Rekapitulace stavby'!AN14)</f>
        <v>Vyplň údaj</v>
      </c>
      <c r="P15" s="238"/>
      <c r="Q15" s="37"/>
      <c r="R15" s="38"/>
    </row>
    <row r="16" spans="2:18" s="1" customFormat="1" ht="7" customHeight="1">
      <c r="B16" s="36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8"/>
    </row>
    <row r="17" spans="2:18" s="1" customFormat="1" ht="14.5" customHeight="1">
      <c r="B17" s="36"/>
      <c r="C17" s="37"/>
      <c r="D17" s="31" t="s">
        <v>34</v>
      </c>
      <c r="E17" s="37"/>
      <c r="F17" s="37"/>
      <c r="G17" s="37"/>
      <c r="H17" s="37"/>
      <c r="I17" s="37"/>
      <c r="J17" s="37"/>
      <c r="K17" s="37"/>
      <c r="L17" s="37"/>
      <c r="M17" s="31" t="s">
        <v>29</v>
      </c>
      <c r="N17" s="37"/>
      <c r="O17" s="238" t="str">
        <f>IF('Rekapitulace stavby'!AN16="","",'Rekapitulace stavby'!AN16)</f>
        <v/>
      </c>
      <c r="P17" s="238"/>
      <c r="Q17" s="37"/>
      <c r="R17" s="38"/>
    </row>
    <row r="18" spans="2:18" s="1" customFormat="1" ht="18" customHeight="1">
      <c r="B18" s="36"/>
      <c r="C18" s="37"/>
      <c r="D18" s="37"/>
      <c r="E18" s="29" t="str">
        <f>IF('Rekapitulace stavby'!E17="","",'Rekapitulace stavby'!E17)</f>
        <v xml:space="preserve"> </v>
      </c>
      <c r="F18" s="37"/>
      <c r="G18" s="37"/>
      <c r="H18" s="37"/>
      <c r="I18" s="37"/>
      <c r="J18" s="37"/>
      <c r="K18" s="37"/>
      <c r="L18" s="37"/>
      <c r="M18" s="31" t="s">
        <v>31</v>
      </c>
      <c r="N18" s="37"/>
      <c r="O18" s="238" t="str">
        <f>IF('Rekapitulace stavby'!AN17="","",'Rekapitulace stavby'!AN17)</f>
        <v/>
      </c>
      <c r="P18" s="238"/>
      <c r="Q18" s="37"/>
      <c r="R18" s="38"/>
    </row>
    <row r="19" spans="2:18" s="1" customFormat="1" ht="7" customHeight="1">
      <c r="B19" s="36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8"/>
    </row>
    <row r="20" spans="2:18" s="1" customFormat="1" ht="14.5" customHeight="1">
      <c r="B20" s="36"/>
      <c r="C20" s="37"/>
      <c r="D20" s="31" t="s">
        <v>37</v>
      </c>
      <c r="E20" s="37"/>
      <c r="F20" s="37"/>
      <c r="G20" s="37"/>
      <c r="H20" s="37"/>
      <c r="I20" s="37"/>
      <c r="J20" s="37"/>
      <c r="K20" s="37"/>
      <c r="L20" s="37"/>
      <c r="M20" s="31" t="s">
        <v>29</v>
      </c>
      <c r="N20" s="37"/>
      <c r="O20" s="238" t="s">
        <v>22</v>
      </c>
      <c r="P20" s="238"/>
      <c r="Q20" s="37"/>
      <c r="R20" s="38"/>
    </row>
    <row r="21" spans="2:18" s="1" customFormat="1" ht="18" customHeight="1">
      <c r="B21" s="36"/>
      <c r="C21" s="37"/>
      <c r="D21" s="37"/>
      <c r="E21" s="29" t="s">
        <v>38</v>
      </c>
      <c r="F21" s="37"/>
      <c r="G21" s="37"/>
      <c r="H21" s="37"/>
      <c r="I21" s="37"/>
      <c r="J21" s="37"/>
      <c r="K21" s="37"/>
      <c r="L21" s="37"/>
      <c r="M21" s="31" t="s">
        <v>31</v>
      </c>
      <c r="N21" s="37"/>
      <c r="O21" s="238" t="s">
        <v>22</v>
      </c>
      <c r="P21" s="238"/>
      <c r="Q21" s="37"/>
      <c r="R21" s="38"/>
    </row>
    <row r="22" spans="2:18" s="1" customFormat="1" ht="7" customHeight="1">
      <c r="B22" s="36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8"/>
    </row>
    <row r="23" spans="2:18" s="1" customFormat="1" ht="14.5" customHeight="1">
      <c r="B23" s="36"/>
      <c r="C23" s="37"/>
      <c r="D23" s="31" t="s">
        <v>39</v>
      </c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8"/>
    </row>
    <row r="24" spans="2:18" s="1" customFormat="1" ht="22.5" customHeight="1">
      <c r="B24" s="36"/>
      <c r="C24" s="37"/>
      <c r="D24" s="37"/>
      <c r="E24" s="243" t="s">
        <v>22</v>
      </c>
      <c r="F24" s="243"/>
      <c r="G24" s="243"/>
      <c r="H24" s="243"/>
      <c r="I24" s="243"/>
      <c r="J24" s="243"/>
      <c r="K24" s="243"/>
      <c r="L24" s="243"/>
      <c r="M24" s="37"/>
      <c r="N24" s="37"/>
      <c r="O24" s="37"/>
      <c r="P24" s="37"/>
      <c r="Q24" s="37"/>
      <c r="R24" s="38"/>
    </row>
    <row r="25" spans="2:18" s="1" customFormat="1" ht="7" customHeight="1">
      <c r="B25" s="36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8"/>
    </row>
    <row r="26" spans="2:18" s="1" customFormat="1" ht="7" customHeight="1">
      <c r="B26" s="36"/>
      <c r="C26" s="37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37"/>
      <c r="R26" s="38"/>
    </row>
    <row r="27" spans="2:18" s="1" customFormat="1" ht="14.5" customHeight="1">
      <c r="B27" s="36"/>
      <c r="C27" s="37"/>
      <c r="D27" s="128" t="s">
        <v>142</v>
      </c>
      <c r="E27" s="37"/>
      <c r="F27" s="37"/>
      <c r="G27" s="37"/>
      <c r="H27" s="37"/>
      <c r="I27" s="37"/>
      <c r="J27" s="37"/>
      <c r="K27" s="37"/>
      <c r="L27" s="37"/>
      <c r="M27" s="244">
        <f>N88</f>
        <v>0</v>
      </c>
      <c r="N27" s="244"/>
      <c r="O27" s="244"/>
      <c r="P27" s="244"/>
      <c r="Q27" s="37"/>
      <c r="R27" s="38"/>
    </row>
    <row r="28" spans="2:18" s="1" customFormat="1" ht="14.5" customHeight="1">
      <c r="B28" s="36"/>
      <c r="C28" s="37"/>
      <c r="D28" s="35" t="s">
        <v>128</v>
      </c>
      <c r="E28" s="37"/>
      <c r="F28" s="37"/>
      <c r="G28" s="37"/>
      <c r="H28" s="37"/>
      <c r="I28" s="37"/>
      <c r="J28" s="37"/>
      <c r="K28" s="37"/>
      <c r="L28" s="37"/>
      <c r="M28" s="244">
        <f>N100</f>
        <v>0</v>
      </c>
      <c r="N28" s="244"/>
      <c r="O28" s="244"/>
      <c r="P28" s="244"/>
      <c r="Q28" s="37"/>
      <c r="R28" s="38"/>
    </row>
    <row r="29" spans="2:18" s="1" customFormat="1" ht="7" customHeight="1">
      <c r="B29" s="36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8"/>
    </row>
    <row r="30" spans="2:18" s="1" customFormat="1" ht="25.4" customHeight="1">
      <c r="B30" s="36"/>
      <c r="C30" s="37"/>
      <c r="D30" s="129" t="s">
        <v>42</v>
      </c>
      <c r="E30" s="37"/>
      <c r="F30" s="37"/>
      <c r="G30" s="37"/>
      <c r="H30" s="37"/>
      <c r="I30" s="37"/>
      <c r="J30" s="37"/>
      <c r="K30" s="37"/>
      <c r="L30" s="37"/>
      <c r="M30" s="281">
        <f>ROUND(M27+M28,2)</f>
        <v>0</v>
      </c>
      <c r="N30" s="270"/>
      <c r="O30" s="270"/>
      <c r="P30" s="270"/>
      <c r="Q30" s="37"/>
      <c r="R30" s="38"/>
    </row>
    <row r="31" spans="2:18" s="1" customFormat="1" ht="7" customHeight="1">
      <c r="B31" s="36"/>
      <c r="C31" s="37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37"/>
      <c r="R31" s="38"/>
    </row>
    <row r="32" spans="2:18" s="1" customFormat="1" ht="14.5" customHeight="1">
      <c r="B32" s="36"/>
      <c r="C32" s="37"/>
      <c r="D32" s="43" t="s">
        <v>43</v>
      </c>
      <c r="E32" s="43" t="s">
        <v>44</v>
      </c>
      <c r="F32" s="44">
        <v>0.21</v>
      </c>
      <c r="G32" s="130" t="s">
        <v>45</v>
      </c>
      <c r="H32" s="278">
        <f>(SUM(BE100:BE107)+SUM(BE125:BE161))</f>
        <v>0</v>
      </c>
      <c r="I32" s="270"/>
      <c r="J32" s="270"/>
      <c r="K32" s="37"/>
      <c r="L32" s="37"/>
      <c r="M32" s="278">
        <f>ROUND((SUM(BE100:BE107)+SUM(BE125:BE161)),2)*F32</f>
        <v>0</v>
      </c>
      <c r="N32" s="270"/>
      <c r="O32" s="270"/>
      <c r="P32" s="270"/>
      <c r="Q32" s="37"/>
      <c r="R32" s="38"/>
    </row>
    <row r="33" spans="2:18" s="1" customFormat="1" ht="14.5" customHeight="1">
      <c r="B33" s="36"/>
      <c r="C33" s="37"/>
      <c r="D33" s="37"/>
      <c r="E33" s="43" t="s">
        <v>46</v>
      </c>
      <c r="F33" s="44">
        <v>0.15</v>
      </c>
      <c r="G33" s="130" t="s">
        <v>45</v>
      </c>
      <c r="H33" s="278">
        <f>(SUM(BF100:BF107)+SUM(BF125:BF161))</f>
        <v>0</v>
      </c>
      <c r="I33" s="270"/>
      <c r="J33" s="270"/>
      <c r="K33" s="37"/>
      <c r="L33" s="37"/>
      <c r="M33" s="278">
        <f>ROUND((SUM(BF100:BF107)+SUM(BF125:BF161)),2)*F33</f>
        <v>0</v>
      </c>
      <c r="N33" s="270"/>
      <c r="O33" s="270"/>
      <c r="P33" s="270"/>
      <c r="Q33" s="37"/>
      <c r="R33" s="38"/>
    </row>
    <row r="34" spans="2:18" s="1" customFormat="1" ht="14.5" customHeight="1" hidden="1">
      <c r="B34" s="36"/>
      <c r="C34" s="37"/>
      <c r="D34" s="37"/>
      <c r="E34" s="43" t="s">
        <v>47</v>
      </c>
      <c r="F34" s="44">
        <v>0.21</v>
      </c>
      <c r="G34" s="130" t="s">
        <v>45</v>
      </c>
      <c r="H34" s="278">
        <f>(SUM(BG100:BG107)+SUM(BG125:BG161))</f>
        <v>0</v>
      </c>
      <c r="I34" s="270"/>
      <c r="J34" s="270"/>
      <c r="K34" s="37"/>
      <c r="L34" s="37"/>
      <c r="M34" s="278">
        <v>0</v>
      </c>
      <c r="N34" s="270"/>
      <c r="O34" s="270"/>
      <c r="P34" s="270"/>
      <c r="Q34" s="37"/>
      <c r="R34" s="38"/>
    </row>
    <row r="35" spans="2:18" s="1" customFormat="1" ht="14.5" customHeight="1" hidden="1">
      <c r="B35" s="36"/>
      <c r="C35" s="37"/>
      <c r="D35" s="37"/>
      <c r="E35" s="43" t="s">
        <v>48</v>
      </c>
      <c r="F35" s="44">
        <v>0.15</v>
      </c>
      <c r="G35" s="130" t="s">
        <v>45</v>
      </c>
      <c r="H35" s="278">
        <f>(SUM(BH100:BH107)+SUM(BH125:BH161))</f>
        <v>0</v>
      </c>
      <c r="I35" s="270"/>
      <c r="J35" s="270"/>
      <c r="K35" s="37"/>
      <c r="L35" s="37"/>
      <c r="M35" s="278">
        <v>0</v>
      </c>
      <c r="N35" s="270"/>
      <c r="O35" s="270"/>
      <c r="P35" s="270"/>
      <c r="Q35" s="37"/>
      <c r="R35" s="38"/>
    </row>
    <row r="36" spans="2:18" s="1" customFormat="1" ht="14.5" customHeight="1" hidden="1">
      <c r="B36" s="36"/>
      <c r="C36" s="37"/>
      <c r="D36" s="37"/>
      <c r="E36" s="43" t="s">
        <v>49</v>
      </c>
      <c r="F36" s="44">
        <v>0</v>
      </c>
      <c r="G36" s="130" t="s">
        <v>45</v>
      </c>
      <c r="H36" s="278">
        <f>(SUM(BI100:BI107)+SUM(BI125:BI161))</f>
        <v>0</v>
      </c>
      <c r="I36" s="270"/>
      <c r="J36" s="270"/>
      <c r="K36" s="37"/>
      <c r="L36" s="37"/>
      <c r="M36" s="278">
        <v>0</v>
      </c>
      <c r="N36" s="270"/>
      <c r="O36" s="270"/>
      <c r="P36" s="270"/>
      <c r="Q36" s="37"/>
      <c r="R36" s="38"/>
    </row>
    <row r="37" spans="2:18" s="1" customFormat="1" ht="7" customHeight="1">
      <c r="B37" s="36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8"/>
    </row>
    <row r="38" spans="2:18" s="1" customFormat="1" ht="25.4" customHeight="1">
      <c r="B38" s="36"/>
      <c r="C38" s="126"/>
      <c r="D38" s="131" t="s">
        <v>50</v>
      </c>
      <c r="E38" s="80"/>
      <c r="F38" s="80"/>
      <c r="G38" s="132" t="s">
        <v>51</v>
      </c>
      <c r="H38" s="133" t="s">
        <v>52</v>
      </c>
      <c r="I38" s="80"/>
      <c r="J38" s="80"/>
      <c r="K38" s="80"/>
      <c r="L38" s="279">
        <f>SUM(M30:M36)</f>
        <v>0</v>
      </c>
      <c r="M38" s="279"/>
      <c r="N38" s="279"/>
      <c r="O38" s="279"/>
      <c r="P38" s="280"/>
      <c r="Q38" s="126"/>
      <c r="R38" s="38"/>
    </row>
    <row r="39" spans="2:18" s="1" customFormat="1" ht="14.5" customHeight="1">
      <c r="B39" s="36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8"/>
    </row>
    <row r="40" spans="2:18" s="1" customFormat="1" ht="14.5" customHeight="1">
      <c r="B40" s="36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8"/>
    </row>
    <row r="41" spans="2:18" ht="13.5">
      <c r="B41" s="23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4"/>
    </row>
    <row r="42" spans="2:18" ht="13.5">
      <c r="B42" s="23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4"/>
    </row>
    <row r="43" spans="2:18" ht="13.5">
      <c r="B43" s="23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4"/>
    </row>
    <row r="44" spans="2:18" ht="13.5">
      <c r="B44" s="23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4"/>
    </row>
    <row r="45" spans="2:18" ht="13.5">
      <c r="B45" s="23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4"/>
    </row>
    <row r="46" spans="2:18" ht="13.5">
      <c r="B46" s="23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4"/>
    </row>
    <row r="47" spans="2:18" ht="13.5">
      <c r="B47" s="23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4"/>
    </row>
    <row r="48" spans="2:18" ht="13.5">
      <c r="B48" s="23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4"/>
    </row>
    <row r="49" spans="2:18" ht="13.5">
      <c r="B49" s="23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4"/>
    </row>
    <row r="50" spans="2:18" s="1" customFormat="1" ht="13.5">
      <c r="B50" s="36"/>
      <c r="C50" s="37"/>
      <c r="D50" s="51" t="s">
        <v>53</v>
      </c>
      <c r="E50" s="52"/>
      <c r="F50" s="52"/>
      <c r="G50" s="52"/>
      <c r="H50" s="53"/>
      <c r="I50" s="37"/>
      <c r="J50" s="51" t="s">
        <v>54</v>
      </c>
      <c r="K50" s="52"/>
      <c r="L50" s="52"/>
      <c r="M50" s="52"/>
      <c r="N50" s="52"/>
      <c r="O50" s="52"/>
      <c r="P50" s="53"/>
      <c r="Q50" s="37"/>
      <c r="R50" s="38"/>
    </row>
    <row r="51" spans="2:18" ht="13.5">
      <c r="B51" s="23"/>
      <c r="C51" s="27"/>
      <c r="D51" s="54"/>
      <c r="E51" s="27"/>
      <c r="F51" s="27"/>
      <c r="G51" s="27"/>
      <c r="H51" s="55"/>
      <c r="I51" s="27"/>
      <c r="J51" s="54"/>
      <c r="K51" s="27"/>
      <c r="L51" s="27"/>
      <c r="M51" s="27"/>
      <c r="N51" s="27"/>
      <c r="O51" s="27"/>
      <c r="P51" s="55"/>
      <c r="Q51" s="27"/>
      <c r="R51" s="24"/>
    </row>
    <row r="52" spans="2:18" ht="13.5">
      <c r="B52" s="23"/>
      <c r="C52" s="27"/>
      <c r="D52" s="54"/>
      <c r="E52" s="27"/>
      <c r="F52" s="27"/>
      <c r="G52" s="27"/>
      <c r="H52" s="55"/>
      <c r="I52" s="27"/>
      <c r="J52" s="54"/>
      <c r="K52" s="27"/>
      <c r="L52" s="27"/>
      <c r="M52" s="27"/>
      <c r="N52" s="27"/>
      <c r="O52" s="27"/>
      <c r="P52" s="55"/>
      <c r="Q52" s="27"/>
      <c r="R52" s="24"/>
    </row>
    <row r="53" spans="2:18" ht="13.5">
      <c r="B53" s="23"/>
      <c r="C53" s="27"/>
      <c r="D53" s="54"/>
      <c r="E53" s="27"/>
      <c r="F53" s="27"/>
      <c r="G53" s="27"/>
      <c r="H53" s="55"/>
      <c r="I53" s="27"/>
      <c r="J53" s="54"/>
      <c r="K53" s="27"/>
      <c r="L53" s="27"/>
      <c r="M53" s="27"/>
      <c r="N53" s="27"/>
      <c r="O53" s="27"/>
      <c r="P53" s="55"/>
      <c r="Q53" s="27"/>
      <c r="R53" s="24"/>
    </row>
    <row r="54" spans="2:18" ht="13.5">
      <c r="B54" s="23"/>
      <c r="C54" s="27"/>
      <c r="D54" s="54"/>
      <c r="E54" s="27"/>
      <c r="F54" s="27"/>
      <c r="G54" s="27"/>
      <c r="H54" s="55"/>
      <c r="I54" s="27"/>
      <c r="J54" s="54"/>
      <c r="K54" s="27"/>
      <c r="L54" s="27"/>
      <c r="M54" s="27"/>
      <c r="N54" s="27"/>
      <c r="O54" s="27"/>
      <c r="P54" s="55"/>
      <c r="Q54" s="27"/>
      <c r="R54" s="24"/>
    </row>
    <row r="55" spans="2:18" ht="13.5">
      <c r="B55" s="23"/>
      <c r="C55" s="27"/>
      <c r="D55" s="54"/>
      <c r="E55" s="27"/>
      <c r="F55" s="27"/>
      <c r="G55" s="27"/>
      <c r="H55" s="55"/>
      <c r="I55" s="27"/>
      <c r="J55" s="54"/>
      <c r="K55" s="27"/>
      <c r="L55" s="27"/>
      <c r="M55" s="27"/>
      <c r="N55" s="27"/>
      <c r="O55" s="27"/>
      <c r="P55" s="55"/>
      <c r="Q55" s="27"/>
      <c r="R55" s="24"/>
    </row>
    <row r="56" spans="2:18" ht="13.5">
      <c r="B56" s="23"/>
      <c r="C56" s="27"/>
      <c r="D56" s="54"/>
      <c r="E56" s="27"/>
      <c r="F56" s="27"/>
      <c r="G56" s="27"/>
      <c r="H56" s="55"/>
      <c r="I56" s="27"/>
      <c r="J56" s="54"/>
      <c r="K56" s="27"/>
      <c r="L56" s="27"/>
      <c r="M56" s="27"/>
      <c r="N56" s="27"/>
      <c r="O56" s="27"/>
      <c r="P56" s="55"/>
      <c r="Q56" s="27"/>
      <c r="R56" s="24"/>
    </row>
    <row r="57" spans="2:18" ht="13.5">
      <c r="B57" s="23"/>
      <c r="C57" s="27"/>
      <c r="D57" s="54"/>
      <c r="E57" s="27"/>
      <c r="F57" s="27"/>
      <c r="G57" s="27"/>
      <c r="H57" s="55"/>
      <c r="I57" s="27"/>
      <c r="J57" s="54"/>
      <c r="K57" s="27"/>
      <c r="L57" s="27"/>
      <c r="M57" s="27"/>
      <c r="N57" s="27"/>
      <c r="O57" s="27"/>
      <c r="P57" s="55"/>
      <c r="Q57" s="27"/>
      <c r="R57" s="24"/>
    </row>
    <row r="58" spans="2:18" ht="13.5">
      <c r="B58" s="23"/>
      <c r="C58" s="27"/>
      <c r="D58" s="54"/>
      <c r="E58" s="27"/>
      <c r="F58" s="27"/>
      <c r="G58" s="27"/>
      <c r="H58" s="55"/>
      <c r="I58" s="27"/>
      <c r="J58" s="54"/>
      <c r="K58" s="27"/>
      <c r="L58" s="27"/>
      <c r="M58" s="27"/>
      <c r="N58" s="27"/>
      <c r="O58" s="27"/>
      <c r="P58" s="55"/>
      <c r="Q58" s="27"/>
      <c r="R58" s="24"/>
    </row>
    <row r="59" spans="2:18" s="1" customFormat="1" ht="13.5">
      <c r="B59" s="36"/>
      <c r="C59" s="37"/>
      <c r="D59" s="56" t="s">
        <v>55</v>
      </c>
      <c r="E59" s="57"/>
      <c r="F59" s="57"/>
      <c r="G59" s="58" t="s">
        <v>56</v>
      </c>
      <c r="H59" s="59"/>
      <c r="I59" s="37"/>
      <c r="J59" s="56" t="s">
        <v>55</v>
      </c>
      <c r="K59" s="57"/>
      <c r="L59" s="57"/>
      <c r="M59" s="57"/>
      <c r="N59" s="58" t="s">
        <v>56</v>
      </c>
      <c r="O59" s="57"/>
      <c r="P59" s="59"/>
      <c r="Q59" s="37"/>
      <c r="R59" s="38"/>
    </row>
    <row r="60" spans="2:18" ht="13.5">
      <c r="B60" s="23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4"/>
    </row>
    <row r="61" spans="2:18" s="1" customFormat="1" ht="13.5">
      <c r="B61" s="36"/>
      <c r="C61" s="37"/>
      <c r="D61" s="51" t="s">
        <v>57</v>
      </c>
      <c r="E61" s="52"/>
      <c r="F61" s="52"/>
      <c r="G61" s="52"/>
      <c r="H61" s="53"/>
      <c r="I61" s="37"/>
      <c r="J61" s="51" t="s">
        <v>58</v>
      </c>
      <c r="K61" s="52"/>
      <c r="L61" s="52"/>
      <c r="M61" s="52"/>
      <c r="N61" s="52"/>
      <c r="O61" s="52"/>
      <c r="P61" s="53"/>
      <c r="Q61" s="37"/>
      <c r="R61" s="38"/>
    </row>
    <row r="62" spans="2:18" ht="13.5">
      <c r="B62" s="23"/>
      <c r="C62" s="27"/>
      <c r="D62" s="54"/>
      <c r="E62" s="27"/>
      <c r="F62" s="27"/>
      <c r="G62" s="27"/>
      <c r="H62" s="55"/>
      <c r="I62" s="27"/>
      <c r="J62" s="54"/>
      <c r="K62" s="27"/>
      <c r="L62" s="27"/>
      <c r="M62" s="27"/>
      <c r="N62" s="27"/>
      <c r="O62" s="27"/>
      <c r="P62" s="55"/>
      <c r="Q62" s="27"/>
      <c r="R62" s="24"/>
    </row>
    <row r="63" spans="2:18" ht="13.5">
      <c r="B63" s="23"/>
      <c r="C63" s="27"/>
      <c r="D63" s="54"/>
      <c r="E63" s="27"/>
      <c r="F63" s="27"/>
      <c r="G63" s="27"/>
      <c r="H63" s="55"/>
      <c r="I63" s="27"/>
      <c r="J63" s="54"/>
      <c r="K63" s="27"/>
      <c r="L63" s="27"/>
      <c r="M63" s="27"/>
      <c r="N63" s="27"/>
      <c r="O63" s="27"/>
      <c r="P63" s="55"/>
      <c r="Q63" s="27"/>
      <c r="R63" s="24"/>
    </row>
    <row r="64" spans="2:18" ht="13.5">
      <c r="B64" s="23"/>
      <c r="C64" s="27"/>
      <c r="D64" s="54"/>
      <c r="E64" s="27"/>
      <c r="F64" s="27"/>
      <c r="G64" s="27"/>
      <c r="H64" s="55"/>
      <c r="I64" s="27"/>
      <c r="J64" s="54"/>
      <c r="K64" s="27"/>
      <c r="L64" s="27"/>
      <c r="M64" s="27"/>
      <c r="N64" s="27"/>
      <c r="O64" s="27"/>
      <c r="P64" s="55"/>
      <c r="Q64" s="27"/>
      <c r="R64" s="24"/>
    </row>
    <row r="65" spans="2:18" ht="13.5">
      <c r="B65" s="23"/>
      <c r="C65" s="27"/>
      <c r="D65" s="54"/>
      <c r="E65" s="27"/>
      <c r="F65" s="27"/>
      <c r="G65" s="27"/>
      <c r="H65" s="55"/>
      <c r="I65" s="27"/>
      <c r="J65" s="54"/>
      <c r="K65" s="27"/>
      <c r="L65" s="27"/>
      <c r="M65" s="27"/>
      <c r="N65" s="27"/>
      <c r="O65" s="27"/>
      <c r="P65" s="55"/>
      <c r="Q65" s="27"/>
      <c r="R65" s="24"/>
    </row>
    <row r="66" spans="2:18" ht="13.5">
      <c r="B66" s="23"/>
      <c r="C66" s="27"/>
      <c r="D66" s="54"/>
      <c r="E66" s="27"/>
      <c r="F66" s="27"/>
      <c r="G66" s="27"/>
      <c r="H66" s="55"/>
      <c r="I66" s="27"/>
      <c r="J66" s="54"/>
      <c r="K66" s="27"/>
      <c r="L66" s="27"/>
      <c r="M66" s="27"/>
      <c r="N66" s="27"/>
      <c r="O66" s="27"/>
      <c r="P66" s="55"/>
      <c r="Q66" s="27"/>
      <c r="R66" s="24"/>
    </row>
    <row r="67" spans="2:18" ht="13.5">
      <c r="B67" s="23"/>
      <c r="C67" s="27"/>
      <c r="D67" s="54"/>
      <c r="E67" s="27"/>
      <c r="F67" s="27"/>
      <c r="G67" s="27"/>
      <c r="H67" s="55"/>
      <c r="I67" s="27"/>
      <c r="J67" s="54"/>
      <c r="K67" s="27"/>
      <c r="L67" s="27"/>
      <c r="M67" s="27"/>
      <c r="N67" s="27"/>
      <c r="O67" s="27"/>
      <c r="P67" s="55"/>
      <c r="Q67" s="27"/>
      <c r="R67" s="24"/>
    </row>
    <row r="68" spans="2:18" ht="13.5">
      <c r="B68" s="23"/>
      <c r="C68" s="27"/>
      <c r="D68" s="54"/>
      <c r="E68" s="27"/>
      <c r="F68" s="27"/>
      <c r="G68" s="27"/>
      <c r="H68" s="55"/>
      <c r="I68" s="27"/>
      <c r="J68" s="54"/>
      <c r="K68" s="27"/>
      <c r="L68" s="27"/>
      <c r="M68" s="27"/>
      <c r="N68" s="27"/>
      <c r="O68" s="27"/>
      <c r="P68" s="55"/>
      <c r="Q68" s="27"/>
      <c r="R68" s="24"/>
    </row>
    <row r="69" spans="2:18" ht="13.5">
      <c r="B69" s="23"/>
      <c r="C69" s="27"/>
      <c r="D69" s="54"/>
      <c r="E69" s="27"/>
      <c r="F69" s="27"/>
      <c r="G69" s="27"/>
      <c r="H69" s="55"/>
      <c r="I69" s="27"/>
      <c r="J69" s="54"/>
      <c r="K69" s="27"/>
      <c r="L69" s="27"/>
      <c r="M69" s="27"/>
      <c r="N69" s="27"/>
      <c r="O69" s="27"/>
      <c r="P69" s="55"/>
      <c r="Q69" s="27"/>
      <c r="R69" s="24"/>
    </row>
    <row r="70" spans="2:18" s="1" customFormat="1" ht="13.5">
      <c r="B70" s="36"/>
      <c r="C70" s="37"/>
      <c r="D70" s="56" t="s">
        <v>55</v>
      </c>
      <c r="E70" s="57"/>
      <c r="F70" s="57"/>
      <c r="G70" s="58" t="s">
        <v>56</v>
      </c>
      <c r="H70" s="59"/>
      <c r="I70" s="37"/>
      <c r="J70" s="56" t="s">
        <v>55</v>
      </c>
      <c r="K70" s="57"/>
      <c r="L70" s="57"/>
      <c r="M70" s="57"/>
      <c r="N70" s="58" t="s">
        <v>56</v>
      </c>
      <c r="O70" s="57"/>
      <c r="P70" s="59"/>
      <c r="Q70" s="37"/>
      <c r="R70" s="38"/>
    </row>
    <row r="71" spans="2:18" s="1" customFormat="1" ht="14.5" customHeight="1">
      <c r="B71" s="60"/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1"/>
      <c r="P71" s="61"/>
      <c r="Q71" s="61"/>
      <c r="R71" s="62"/>
    </row>
    <row r="75" spans="2:18" s="1" customFormat="1" ht="7" customHeight="1">
      <c r="B75" s="134"/>
      <c r="C75" s="135"/>
      <c r="D75" s="135"/>
      <c r="E75" s="135"/>
      <c r="F75" s="135"/>
      <c r="G75" s="135"/>
      <c r="H75" s="135"/>
      <c r="I75" s="135"/>
      <c r="J75" s="135"/>
      <c r="K75" s="135"/>
      <c r="L75" s="135"/>
      <c r="M75" s="135"/>
      <c r="N75" s="135"/>
      <c r="O75" s="135"/>
      <c r="P75" s="135"/>
      <c r="Q75" s="135"/>
      <c r="R75" s="136"/>
    </row>
    <row r="76" spans="2:21" s="1" customFormat="1" ht="37" customHeight="1">
      <c r="B76" s="36"/>
      <c r="C76" s="223" t="s">
        <v>143</v>
      </c>
      <c r="D76" s="224"/>
      <c r="E76" s="224"/>
      <c r="F76" s="224"/>
      <c r="G76" s="224"/>
      <c r="H76" s="224"/>
      <c r="I76" s="224"/>
      <c r="J76" s="224"/>
      <c r="K76" s="224"/>
      <c r="L76" s="224"/>
      <c r="M76" s="224"/>
      <c r="N76" s="224"/>
      <c r="O76" s="224"/>
      <c r="P76" s="224"/>
      <c r="Q76" s="224"/>
      <c r="R76" s="38"/>
      <c r="T76" s="137"/>
      <c r="U76" s="137"/>
    </row>
    <row r="77" spans="2:21" s="1" customFormat="1" ht="7" customHeight="1">
      <c r="B77" s="36"/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8"/>
      <c r="T77" s="137"/>
      <c r="U77" s="137"/>
    </row>
    <row r="78" spans="2:21" s="1" customFormat="1" ht="30" customHeight="1">
      <c r="B78" s="36"/>
      <c r="C78" s="31" t="s">
        <v>19</v>
      </c>
      <c r="D78" s="37"/>
      <c r="E78" s="37"/>
      <c r="F78" s="271" t="str">
        <f>F6</f>
        <v>Výměna technologie měnírny Letná - DPS</v>
      </c>
      <c r="G78" s="272"/>
      <c r="H78" s="272"/>
      <c r="I78" s="272"/>
      <c r="J78" s="272"/>
      <c r="K78" s="272"/>
      <c r="L78" s="272"/>
      <c r="M78" s="272"/>
      <c r="N78" s="272"/>
      <c r="O78" s="272"/>
      <c r="P78" s="272"/>
      <c r="Q78" s="37"/>
      <c r="R78" s="38"/>
      <c r="T78" s="137"/>
      <c r="U78" s="137"/>
    </row>
    <row r="79" spans="2:21" s="1" customFormat="1" ht="37" customHeight="1">
      <c r="B79" s="36"/>
      <c r="C79" s="70" t="s">
        <v>140</v>
      </c>
      <c r="D79" s="37"/>
      <c r="E79" s="37"/>
      <c r="F79" s="225" t="str">
        <f>F7</f>
        <v>PS3 - Vlastní spotřeba</v>
      </c>
      <c r="G79" s="270"/>
      <c r="H79" s="270"/>
      <c r="I79" s="270"/>
      <c r="J79" s="270"/>
      <c r="K79" s="270"/>
      <c r="L79" s="270"/>
      <c r="M79" s="270"/>
      <c r="N79" s="270"/>
      <c r="O79" s="270"/>
      <c r="P79" s="270"/>
      <c r="Q79" s="37"/>
      <c r="R79" s="38"/>
      <c r="T79" s="137"/>
      <c r="U79" s="137"/>
    </row>
    <row r="80" spans="2:21" s="1" customFormat="1" ht="7" customHeight="1">
      <c r="B80" s="36"/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8"/>
      <c r="T80" s="137"/>
      <c r="U80" s="137"/>
    </row>
    <row r="81" spans="2:21" s="1" customFormat="1" ht="18" customHeight="1">
      <c r="B81" s="36"/>
      <c r="C81" s="31" t="s">
        <v>24</v>
      </c>
      <c r="D81" s="37"/>
      <c r="E81" s="37"/>
      <c r="F81" s="29" t="str">
        <f>F9</f>
        <v>Plzeň</v>
      </c>
      <c r="G81" s="37"/>
      <c r="H81" s="37"/>
      <c r="I81" s="37"/>
      <c r="J81" s="37"/>
      <c r="K81" s="31" t="s">
        <v>26</v>
      </c>
      <c r="L81" s="37"/>
      <c r="M81" s="266" t="str">
        <f>IF(O9="","",O9)</f>
        <v>18. 7. 2017</v>
      </c>
      <c r="N81" s="266"/>
      <c r="O81" s="266"/>
      <c r="P81" s="266"/>
      <c r="Q81" s="37"/>
      <c r="R81" s="38"/>
      <c r="T81" s="137"/>
      <c r="U81" s="137"/>
    </row>
    <row r="82" spans="2:21" s="1" customFormat="1" ht="7" customHeight="1">
      <c r="B82" s="36"/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8"/>
      <c r="T82" s="137"/>
      <c r="U82" s="137"/>
    </row>
    <row r="83" spans="2:21" s="1" customFormat="1" ht="13.5">
      <c r="B83" s="36"/>
      <c r="C83" s="31" t="s">
        <v>28</v>
      </c>
      <c r="D83" s="37"/>
      <c r="E83" s="37"/>
      <c r="F83" s="29" t="str">
        <f>E12</f>
        <v>Plzeňské městské dopravní podniky, a.s.</v>
      </c>
      <c r="G83" s="37"/>
      <c r="H83" s="37"/>
      <c r="I83" s="37"/>
      <c r="J83" s="37"/>
      <c r="K83" s="31" t="s">
        <v>34</v>
      </c>
      <c r="L83" s="37"/>
      <c r="M83" s="238" t="str">
        <f>E18</f>
        <v xml:space="preserve"> </v>
      </c>
      <c r="N83" s="238"/>
      <c r="O83" s="238"/>
      <c r="P83" s="238"/>
      <c r="Q83" s="238"/>
      <c r="R83" s="38"/>
      <c r="T83" s="137"/>
      <c r="U83" s="137"/>
    </row>
    <row r="84" spans="2:21" s="1" customFormat="1" ht="14.5" customHeight="1">
      <c r="B84" s="36"/>
      <c r="C84" s="31" t="s">
        <v>32</v>
      </c>
      <c r="D84" s="37"/>
      <c r="E84" s="37"/>
      <c r="F84" s="29" t="str">
        <f>IF(E15="","",E15)</f>
        <v>Vyplň údaj</v>
      </c>
      <c r="G84" s="37"/>
      <c r="H84" s="37"/>
      <c r="I84" s="37"/>
      <c r="J84" s="37"/>
      <c r="K84" s="31" t="s">
        <v>37</v>
      </c>
      <c r="L84" s="37"/>
      <c r="M84" s="238" t="str">
        <f>E21</f>
        <v>RPE, s.r.o.</v>
      </c>
      <c r="N84" s="238"/>
      <c r="O84" s="238"/>
      <c r="P84" s="238"/>
      <c r="Q84" s="238"/>
      <c r="R84" s="38"/>
      <c r="T84" s="137"/>
      <c r="U84" s="137"/>
    </row>
    <row r="85" spans="2:21" s="1" customFormat="1" ht="10.4" customHeight="1">
      <c r="B85" s="36"/>
      <c r="C85" s="37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8"/>
      <c r="T85" s="137"/>
      <c r="U85" s="137"/>
    </row>
    <row r="86" spans="2:21" s="1" customFormat="1" ht="29.25" customHeight="1">
      <c r="B86" s="36"/>
      <c r="C86" s="276" t="s">
        <v>144</v>
      </c>
      <c r="D86" s="277"/>
      <c r="E86" s="277"/>
      <c r="F86" s="277"/>
      <c r="G86" s="277"/>
      <c r="H86" s="126"/>
      <c r="I86" s="126"/>
      <c r="J86" s="126"/>
      <c r="K86" s="126"/>
      <c r="L86" s="126"/>
      <c r="M86" s="126"/>
      <c r="N86" s="276" t="s">
        <v>145</v>
      </c>
      <c r="O86" s="277"/>
      <c r="P86" s="277"/>
      <c r="Q86" s="277"/>
      <c r="R86" s="38"/>
      <c r="T86" s="137"/>
      <c r="U86" s="137"/>
    </row>
    <row r="87" spans="2:21" s="1" customFormat="1" ht="10.4" customHeight="1">
      <c r="B87" s="36"/>
      <c r="C87" s="37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8"/>
      <c r="T87" s="137"/>
      <c r="U87" s="137"/>
    </row>
    <row r="88" spans="2:47" s="1" customFormat="1" ht="29.25" customHeight="1">
      <c r="B88" s="36"/>
      <c r="C88" s="138" t="s">
        <v>146</v>
      </c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197">
        <f>N125</f>
        <v>0</v>
      </c>
      <c r="O88" s="273"/>
      <c r="P88" s="273"/>
      <c r="Q88" s="273"/>
      <c r="R88" s="38"/>
      <c r="T88" s="137"/>
      <c r="U88" s="137"/>
      <c r="AU88" s="19" t="s">
        <v>147</v>
      </c>
    </row>
    <row r="89" spans="2:21" s="7" customFormat="1" ht="25" customHeight="1">
      <c r="B89" s="139"/>
      <c r="C89" s="140"/>
      <c r="D89" s="141" t="s">
        <v>148</v>
      </c>
      <c r="E89" s="140"/>
      <c r="F89" s="140"/>
      <c r="G89" s="140"/>
      <c r="H89" s="140"/>
      <c r="I89" s="140"/>
      <c r="J89" s="140"/>
      <c r="K89" s="140"/>
      <c r="L89" s="140"/>
      <c r="M89" s="140"/>
      <c r="N89" s="257">
        <f>N126</f>
        <v>0</v>
      </c>
      <c r="O89" s="275"/>
      <c r="P89" s="275"/>
      <c r="Q89" s="275"/>
      <c r="R89" s="142"/>
      <c r="T89" s="143"/>
      <c r="U89" s="143"/>
    </row>
    <row r="90" spans="2:21" s="7" customFormat="1" ht="25" customHeight="1">
      <c r="B90" s="139"/>
      <c r="C90" s="140"/>
      <c r="D90" s="141" t="s">
        <v>686</v>
      </c>
      <c r="E90" s="140"/>
      <c r="F90" s="140"/>
      <c r="G90" s="140"/>
      <c r="H90" s="140"/>
      <c r="I90" s="140"/>
      <c r="J90" s="140"/>
      <c r="K90" s="140"/>
      <c r="L90" s="140"/>
      <c r="M90" s="140"/>
      <c r="N90" s="257">
        <f>N127</f>
        <v>0</v>
      </c>
      <c r="O90" s="275"/>
      <c r="P90" s="275"/>
      <c r="Q90" s="275"/>
      <c r="R90" s="142"/>
      <c r="T90" s="143"/>
      <c r="U90" s="143"/>
    </row>
    <row r="91" spans="2:21" s="7" customFormat="1" ht="25" customHeight="1">
      <c r="B91" s="139"/>
      <c r="C91" s="140"/>
      <c r="D91" s="141" t="s">
        <v>317</v>
      </c>
      <c r="E91" s="140"/>
      <c r="F91" s="140"/>
      <c r="G91" s="140"/>
      <c r="H91" s="140"/>
      <c r="I91" s="140"/>
      <c r="J91" s="140"/>
      <c r="K91" s="140"/>
      <c r="L91" s="140"/>
      <c r="M91" s="140"/>
      <c r="N91" s="257">
        <f>N139</f>
        <v>0</v>
      </c>
      <c r="O91" s="275"/>
      <c r="P91" s="275"/>
      <c r="Q91" s="275"/>
      <c r="R91" s="142"/>
      <c r="T91" s="143"/>
      <c r="U91" s="143"/>
    </row>
    <row r="92" spans="2:21" s="7" customFormat="1" ht="25" customHeight="1">
      <c r="B92" s="139"/>
      <c r="C92" s="140"/>
      <c r="D92" s="141" t="s">
        <v>151</v>
      </c>
      <c r="E92" s="140"/>
      <c r="F92" s="140"/>
      <c r="G92" s="140"/>
      <c r="H92" s="140"/>
      <c r="I92" s="140"/>
      <c r="J92" s="140"/>
      <c r="K92" s="140"/>
      <c r="L92" s="140"/>
      <c r="M92" s="140"/>
      <c r="N92" s="257">
        <f>N142</f>
        <v>0</v>
      </c>
      <c r="O92" s="275"/>
      <c r="P92" s="275"/>
      <c r="Q92" s="275"/>
      <c r="R92" s="142"/>
      <c r="T92" s="143"/>
      <c r="U92" s="143"/>
    </row>
    <row r="93" spans="2:21" s="8" customFormat="1" ht="19.9" customHeight="1">
      <c r="B93" s="144"/>
      <c r="C93" s="104"/>
      <c r="D93" s="115" t="s">
        <v>152</v>
      </c>
      <c r="E93" s="104"/>
      <c r="F93" s="104"/>
      <c r="G93" s="104"/>
      <c r="H93" s="104"/>
      <c r="I93" s="104"/>
      <c r="J93" s="104"/>
      <c r="K93" s="104"/>
      <c r="L93" s="104"/>
      <c r="M93" s="104"/>
      <c r="N93" s="202">
        <f>N143</f>
        <v>0</v>
      </c>
      <c r="O93" s="205"/>
      <c r="P93" s="205"/>
      <c r="Q93" s="205"/>
      <c r="R93" s="145"/>
      <c r="T93" s="146"/>
      <c r="U93" s="146"/>
    </row>
    <row r="94" spans="2:21" s="7" customFormat="1" ht="25" customHeight="1">
      <c r="B94" s="139"/>
      <c r="C94" s="140"/>
      <c r="D94" s="141" t="s">
        <v>154</v>
      </c>
      <c r="E94" s="140"/>
      <c r="F94" s="140"/>
      <c r="G94" s="140"/>
      <c r="H94" s="140"/>
      <c r="I94" s="140"/>
      <c r="J94" s="140"/>
      <c r="K94" s="140"/>
      <c r="L94" s="140"/>
      <c r="M94" s="140"/>
      <c r="N94" s="257">
        <f>N151</f>
        <v>0</v>
      </c>
      <c r="O94" s="275"/>
      <c r="P94" s="275"/>
      <c r="Q94" s="275"/>
      <c r="R94" s="142"/>
      <c r="T94" s="143"/>
      <c r="U94" s="143"/>
    </row>
    <row r="95" spans="2:21" s="8" customFormat="1" ht="19.9" customHeight="1">
      <c r="B95" s="144"/>
      <c r="C95" s="104"/>
      <c r="D95" s="115" t="s">
        <v>155</v>
      </c>
      <c r="E95" s="104"/>
      <c r="F95" s="104"/>
      <c r="G95" s="104"/>
      <c r="H95" s="104"/>
      <c r="I95" s="104"/>
      <c r="J95" s="104"/>
      <c r="K95" s="104"/>
      <c r="L95" s="104"/>
      <c r="M95" s="104"/>
      <c r="N95" s="202">
        <f>N152</f>
        <v>0</v>
      </c>
      <c r="O95" s="205"/>
      <c r="P95" s="205"/>
      <c r="Q95" s="205"/>
      <c r="R95" s="145"/>
      <c r="T95" s="146"/>
      <c r="U95" s="146"/>
    </row>
    <row r="96" spans="2:21" s="8" customFormat="1" ht="19.9" customHeight="1">
      <c r="B96" s="144"/>
      <c r="C96" s="104"/>
      <c r="D96" s="115" t="s">
        <v>156</v>
      </c>
      <c r="E96" s="104"/>
      <c r="F96" s="104"/>
      <c r="G96" s="104"/>
      <c r="H96" s="104"/>
      <c r="I96" s="104"/>
      <c r="J96" s="104"/>
      <c r="K96" s="104"/>
      <c r="L96" s="104"/>
      <c r="M96" s="104"/>
      <c r="N96" s="202">
        <f>N154</f>
        <v>0</v>
      </c>
      <c r="O96" s="205"/>
      <c r="P96" s="205"/>
      <c r="Q96" s="205"/>
      <c r="R96" s="145"/>
      <c r="T96" s="146"/>
      <c r="U96" s="146"/>
    </row>
    <row r="97" spans="2:21" s="8" customFormat="1" ht="19.9" customHeight="1">
      <c r="B97" s="144"/>
      <c r="C97" s="104"/>
      <c r="D97" s="115" t="s">
        <v>157</v>
      </c>
      <c r="E97" s="104"/>
      <c r="F97" s="104"/>
      <c r="G97" s="104"/>
      <c r="H97" s="104"/>
      <c r="I97" s="104"/>
      <c r="J97" s="104"/>
      <c r="K97" s="104"/>
      <c r="L97" s="104"/>
      <c r="M97" s="104"/>
      <c r="N97" s="202">
        <f>N157</f>
        <v>0</v>
      </c>
      <c r="O97" s="205"/>
      <c r="P97" s="205"/>
      <c r="Q97" s="205"/>
      <c r="R97" s="145"/>
      <c r="T97" s="146"/>
      <c r="U97" s="146"/>
    </row>
    <row r="98" spans="2:21" s="8" customFormat="1" ht="19.9" customHeight="1">
      <c r="B98" s="144"/>
      <c r="C98" s="104"/>
      <c r="D98" s="115" t="s">
        <v>158</v>
      </c>
      <c r="E98" s="104"/>
      <c r="F98" s="104"/>
      <c r="G98" s="104"/>
      <c r="H98" s="104"/>
      <c r="I98" s="104"/>
      <c r="J98" s="104"/>
      <c r="K98" s="104"/>
      <c r="L98" s="104"/>
      <c r="M98" s="104"/>
      <c r="N98" s="202">
        <f>N159</f>
        <v>0</v>
      </c>
      <c r="O98" s="205"/>
      <c r="P98" s="205"/>
      <c r="Q98" s="205"/>
      <c r="R98" s="145"/>
      <c r="T98" s="146"/>
      <c r="U98" s="146"/>
    </row>
    <row r="99" spans="2:21" s="1" customFormat="1" ht="21.75" customHeight="1">
      <c r="B99" s="36"/>
      <c r="C99" s="37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8"/>
      <c r="T99" s="137"/>
      <c r="U99" s="137"/>
    </row>
    <row r="100" spans="2:21" s="1" customFormat="1" ht="29.25" customHeight="1">
      <c r="B100" s="36"/>
      <c r="C100" s="138" t="s">
        <v>159</v>
      </c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273">
        <f>ROUND(N101+N102+N103+N104+N105+N106,2)</f>
        <v>0</v>
      </c>
      <c r="O100" s="274"/>
      <c r="P100" s="274"/>
      <c r="Q100" s="274"/>
      <c r="R100" s="38"/>
      <c r="T100" s="147"/>
      <c r="U100" s="148" t="s">
        <v>43</v>
      </c>
    </row>
    <row r="101" spans="2:65" s="1" customFormat="1" ht="18" customHeight="1">
      <c r="B101" s="36"/>
      <c r="C101" s="37"/>
      <c r="D101" s="203" t="s">
        <v>160</v>
      </c>
      <c r="E101" s="204"/>
      <c r="F101" s="204"/>
      <c r="G101" s="204"/>
      <c r="H101" s="204"/>
      <c r="I101" s="37"/>
      <c r="J101" s="37"/>
      <c r="K101" s="37"/>
      <c r="L101" s="37"/>
      <c r="M101" s="37"/>
      <c r="N101" s="201">
        <f>ROUND(N88*T101,2)</f>
        <v>0</v>
      </c>
      <c r="O101" s="202"/>
      <c r="P101" s="202"/>
      <c r="Q101" s="202"/>
      <c r="R101" s="38"/>
      <c r="S101" s="149"/>
      <c r="T101" s="150"/>
      <c r="U101" s="151" t="s">
        <v>44</v>
      </c>
      <c r="V101" s="152"/>
      <c r="W101" s="152"/>
      <c r="X101" s="152"/>
      <c r="Y101" s="152"/>
      <c r="Z101" s="152"/>
      <c r="AA101" s="152"/>
      <c r="AB101" s="152"/>
      <c r="AC101" s="152"/>
      <c r="AD101" s="152"/>
      <c r="AE101" s="152"/>
      <c r="AF101" s="152"/>
      <c r="AG101" s="152"/>
      <c r="AH101" s="152"/>
      <c r="AI101" s="152"/>
      <c r="AJ101" s="152"/>
      <c r="AK101" s="152"/>
      <c r="AL101" s="152"/>
      <c r="AM101" s="152"/>
      <c r="AN101" s="152"/>
      <c r="AO101" s="152"/>
      <c r="AP101" s="152"/>
      <c r="AQ101" s="152"/>
      <c r="AR101" s="152"/>
      <c r="AS101" s="152"/>
      <c r="AT101" s="152"/>
      <c r="AU101" s="152"/>
      <c r="AV101" s="152"/>
      <c r="AW101" s="152"/>
      <c r="AX101" s="152"/>
      <c r="AY101" s="153" t="s">
        <v>161</v>
      </c>
      <c r="AZ101" s="152"/>
      <c r="BA101" s="152"/>
      <c r="BB101" s="152"/>
      <c r="BC101" s="152"/>
      <c r="BD101" s="152"/>
      <c r="BE101" s="154">
        <f aca="true" t="shared" si="0" ref="BE101:BE106">IF(U101="základní",N101,0)</f>
        <v>0</v>
      </c>
      <c r="BF101" s="154">
        <f aca="true" t="shared" si="1" ref="BF101:BF106">IF(U101="snížená",N101,0)</f>
        <v>0</v>
      </c>
      <c r="BG101" s="154">
        <f aca="true" t="shared" si="2" ref="BG101:BG106">IF(U101="zákl. přenesená",N101,0)</f>
        <v>0</v>
      </c>
      <c r="BH101" s="154">
        <f aca="true" t="shared" si="3" ref="BH101:BH106">IF(U101="sníž. přenesená",N101,0)</f>
        <v>0</v>
      </c>
      <c r="BI101" s="154">
        <f aca="true" t="shared" si="4" ref="BI101:BI106">IF(U101="nulová",N101,0)</f>
        <v>0</v>
      </c>
      <c r="BJ101" s="153" t="s">
        <v>87</v>
      </c>
      <c r="BK101" s="152"/>
      <c r="BL101" s="152"/>
      <c r="BM101" s="152"/>
    </row>
    <row r="102" spans="2:65" s="1" customFormat="1" ht="18" customHeight="1">
      <c r="B102" s="36"/>
      <c r="C102" s="37"/>
      <c r="D102" s="203" t="s">
        <v>162</v>
      </c>
      <c r="E102" s="204"/>
      <c r="F102" s="204"/>
      <c r="G102" s="204"/>
      <c r="H102" s="204"/>
      <c r="I102" s="37"/>
      <c r="J102" s="37"/>
      <c r="K102" s="37"/>
      <c r="L102" s="37"/>
      <c r="M102" s="37"/>
      <c r="N102" s="201">
        <f>ROUND(N88*T102,2)</f>
        <v>0</v>
      </c>
      <c r="O102" s="202"/>
      <c r="P102" s="202"/>
      <c r="Q102" s="202"/>
      <c r="R102" s="38"/>
      <c r="S102" s="149"/>
      <c r="T102" s="150"/>
      <c r="U102" s="151" t="s">
        <v>44</v>
      </c>
      <c r="V102" s="152"/>
      <c r="W102" s="152"/>
      <c r="X102" s="152"/>
      <c r="Y102" s="152"/>
      <c r="Z102" s="152"/>
      <c r="AA102" s="152"/>
      <c r="AB102" s="152"/>
      <c r="AC102" s="152"/>
      <c r="AD102" s="152"/>
      <c r="AE102" s="152"/>
      <c r="AF102" s="152"/>
      <c r="AG102" s="152"/>
      <c r="AH102" s="152"/>
      <c r="AI102" s="152"/>
      <c r="AJ102" s="152"/>
      <c r="AK102" s="152"/>
      <c r="AL102" s="152"/>
      <c r="AM102" s="152"/>
      <c r="AN102" s="152"/>
      <c r="AO102" s="152"/>
      <c r="AP102" s="152"/>
      <c r="AQ102" s="152"/>
      <c r="AR102" s="152"/>
      <c r="AS102" s="152"/>
      <c r="AT102" s="152"/>
      <c r="AU102" s="152"/>
      <c r="AV102" s="152"/>
      <c r="AW102" s="152"/>
      <c r="AX102" s="152"/>
      <c r="AY102" s="153" t="s">
        <v>161</v>
      </c>
      <c r="AZ102" s="152"/>
      <c r="BA102" s="152"/>
      <c r="BB102" s="152"/>
      <c r="BC102" s="152"/>
      <c r="BD102" s="152"/>
      <c r="BE102" s="154">
        <f t="shared" si="0"/>
        <v>0</v>
      </c>
      <c r="BF102" s="154">
        <f t="shared" si="1"/>
        <v>0</v>
      </c>
      <c r="BG102" s="154">
        <f t="shared" si="2"/>
        <v>0</v>
      </c>
      <c r="BH102" s="154">
        <f t="shared" si="3"/>
        <v>0</v>
      </c>
      <c r="BI102" s="154">
        <f t="shared" si="4"/>
        <v>0</v>
      </c>
      <c r="BJ102" s="153" t="s">
        <v>87</v>
      </c>
      <c r="BK102" s="152"/>
      <c r="BL102" s="152"/>
      <c r="BM102" s="152"/>
    </row>
    <row r="103" spans="2:65" s="1" customFormat="1" ht="18" customHeight="1">
      <c r="B103" s="36"/>
      <c r="C103" s="37"/>
      <c r="D103" s="203" t="s">
        <v>163</v>
      </c>
      <c r="E103" s="204"/>
      <c r="F103" s="204"/>
      <c r="G103" s="204"/>
      <c r="H103" s="204"/>
      <c r="I103" s="37"/>
      <c r="J103" s="37"/>
      <c r="K103" s="37"/>
      <c r="L103" s="37"/>
      <c r="M103" s="37"/>
      <c r="N103" s="201">
        <f>ROUND(N88*T103,2)</f>
        <v>0</v>
      </c>
      <c r="O103" s="202"/>
      <c r="P103" s="202"/>
      <c r="Q103" s="202"/>
      <c r="R103" s="38"/>
      <c r="S103" s="149"/>
      <c r="T103" s="150"/>
      <c r="U103" s="151" t="s">
        <v>44</v>
      </c>
      <c r="V103" s="152"/>
      <c r="W103" s="152"/>
      <c r="X103" s="152"/>
      <c r="Y103" s="152"/>
      <c r="Z103" s="152"/>
      <c r="AA103" s="152"/>
      <c r="AB103" s="152"/>
      <c r="AC103" s="152"/>
      <c r="AD103" s="152"/>
      <c r="AE103" s="152"/>
      <c r="AF103" s="152"/>
      <c r="AG103" s="152"/>
      <c r="AH103" s="152"/>
      <c r="AI103" s="152"/>
      <c r="AJ103" s="152"/>
      <c r="AK103" s="152"/>
      <c r="AL103" s="152"/>
      <c r="AM103" s="152"/>
      <c r="AN103" s="152"/>
      <c r="AO103" s="152"/>
      <c r="AP103" s="152"/>
      <c r="AQ103" s="152"/>
      <c r="AR103" s="152"/>
      <c r="AS103" s="152"/>
      <c r="AT103" s="152"/>
      <c r="AU103" s="152"/>
      <c r="AV103" s="152"/>
      <c r="AW103" s="152"/>
      <c r="AX103" s="152"/>
      <c r="AY103" s="153" t="s">
        <v>161</v>
      </c>
      <c r="AZ103" s="152"/>
      <c r="BA103" s="152"/>
      <c r="BB103" s="152"/>
      <c r="BC103" s="152"/>
      <c r="BD103" s="152"/>
      <c r="BE103" s="154">
        <f t="shared" si="0"/>
        <v>0</v>
      </c>
      <c r="BF103" s="154">
        <f t="shared" si="1"/>
        <v>0</v>
      </c>
      <c r="BG103" s="154">
        <f t="shared" si="2"/>
        <v>0</v>
      </c>
      <c r="BH103" s="154">
        <f t="shared" si="3"/>
        <v>0</v>
      </c>
      <c r="BI103" s="154">
        <f t="shared" si="4"/>
        <v>0</v>
      </c>
      <c r="BJ103" s="153" t="s">
        <v>87</v>
      </c>
      <c r="BK103" s="152"/>
      <c r="BL103" s="152"/>
      <c r="BM103" s="152"/>
    </row>
    <row r="104" spans="2:65" s="1" customFormat="1" ht="18" customHeight="1">
      <c r="B104" s="36"/>
      <c r="C104" s="37"/>
      <c r="D104" s="203" t="s">
        <v>164</v>
      </c>
      <c r="E104" s="204"/>
      <c r="F104" s="204"/>
      <c r="G104" s="204"/>
      <c r="H104" s="204"/>
      <c r="I104" s="37"/>
      <c r="J104" s="37"/>
      <c r="K104" s="37"/>
      <c r="L104" s="37"/>
      <c r="M104" s="37"/>
      <c r="N104" s="201">
        <f>ROUND(N88*T104,2)</f>
        <v>0</v>
      </c>
      <c r="O104" s="202"/>
      <c r="P104" s="202"/>
      <c r="Q104" s="202"/>
      <c r="R104" s="38"/>
      <c r="S104" s="149"/>
      <c r="T104" s="150"/>
      <c r="U104" s="151" t="s">
        <v>44</v>
      </c>
      <c r="V104" s="152"/>
      <c r="W104" s="152"/>
      <c r="X104" s="152"/>
      <c r="Y104" s="152"/>
      <c r="Z104" s="152"/>
      <c r="AA104" s="152"/>
      <c r="AB104" s="152"/>
      <c r="AC104" s="152"/>
      <c r="AD104" s="152"/>
      <c r="AE104" s="152"/>
      <c r="AF104" s="152"/>
      <c r="AG104" s="152"/>
      <c r="AH104" s="152"/>
      <c r="AI104" s="152"/>
      <c r="AJ104" s="152"/>
      <c r="AK104" s="152"/>
      <c r="AL104" s="152"/>
      <c r="AM104" s="152"/>
      <c r="AN104" s="152"/>
      <c r="AO104" s="152"/>
      <c r="AP104" s="152"/>
      <c r="AQ104" s="152"/>
      <c r="AR104" s="152"/>
      <c r="AS104" s="152"/>
      <c r="AT104" s="152"/>
      <c r="AU104" s="152"/>
      <c r="AV104" s="152"/>
      <c r="AW104" s="152"/>
      <c r="AX104" s="152"/>
      <c r="AY104" s="153" t="s">
        <v>161</v>
      </c>
      <c r="AZ104" s="152"/>
      <c r="BA104" s="152"/>
      <c r="BB104" s="152"/>
      <c r="BC104" s="152"/>
      <c r="BD104" s="152"/>
      <c r="BE104" s="154">
        <f t="shared" si="0"/>
        <v>0</v>
      </c>
      <c r="BF104" s="154">
        <f t="shared" si="1"/>
        <v>0</v>
      </c>
      <c r="BG104" s="154">
        <f t="shared" si="2"/>
        <v>0</v>
      </c>
      <c r="BH104" s="154">
        <f t="shared" si="3"/>
        <v>0</v>
      </c>
      <c r="BI104" s="154">
        <f t="shared" si="4"/>
        <v>0</v>
      </c>
      <c r="BJ104" s="153" t="s">
        <v>87</v>
      </c>
      <c r="BK104" s="152"/>
      <c r="BL104" s="152"/>
      <c r="BM104" s="152"/>
    </row>
    <row r="105" spans="2:65" s="1" customFormat="1" ht="18" customHeight="1">
      <c r="B105" s="36"/>
      <c r="C105" s="37"/>
      <c r="D105" s="203" t="s">
        <v>165</v>
      </c>
      <c r="E105" s="204"/>
      <c r="F105" s="204"/>
      <c r="G105" s="204"/>
      <c r="H105" s="204"/>
      <c r="I105" s="37"/>
      <c r="J105" s="37"/>
      <c r="K105" s="37"/>
      <c r="L105" s="37"/>
      <c r="M105" s="37"/>
      <c r="N105" s="201">
        <f>ROUND(N88*T105,2)</f>
        <v>0</v>
      </c>
      <c r="O105" s="202"/>
      <c r="P105" s="202"/>
      <c r="Q105" s="202"/>
      <c r="R105" s="38"/>
      <c r="S105" s="149"/>
      <c r="T105" s="150"/>
      <c r="U105" s="151" t="s">
        <v>44</v>
      </c>
      <c r="V105" s="152"/>
      <c r="W105" s="152"/>
      <c r="X105" s="152"/>
      <c r="Y105" s="152"/>
      <c r="Z105" s="152"/>
      <c r="AA105" s="152"/>
      <c r="AB105" s="152"/>
      <c r="AC105" s="152"/>
      <c r="AD105" s="152"/>
      <c r="AE105" s="152"/>
      <c r="AF105" s="152"/>
      <c r="AG105" s="152"/>
      <c r="AH105" s="152"/>
      <c r="AI105" s="152"/>
      <c r="AJ105" s="152"/>
      <c r="AK105" s="152"/>
      <c r="AL105" s="152"/>
      <c r="AM105" s="152"/>
      <c r="AN105" s="152"/>
      <c r="AO105" s="152"/>
      <c r="AP105" s="152"/>
      <c r="AQ105" s="152"/>
      <c r="AR105" s="152"/>
      <c r="AS105" s="152"/>
      <c r="AT105" s="152"/>
      <c r="AU105" s="152"/>
      <c r="AV105" s="152"/>
      <c r="AW105" s="152"/>
      <c r="AX105" s="152"/>
      <c r="AY105" s="153" t="s">
        <v>161</v>
      </c>
      <c r="AZ105" s="152"/>
      <c r="BA105" s="152"/>
      <c r="BB105" s="152"/>
      <c r="BC105" s="152"/>
      <c r="BD105" s="152"/>
      <c r="BE105" s="154">
        <f t="shared" si="0"/>
        <v>0</v>
      </c>
      <c r="BF105" s="154">
        <f t="shared" si="1"/>
        <v>0</v>
      </c>
      <c r="BG105" s="154">
        <f t="shared" si="2"/>
        <v>0</v>
      </c>
      <c r="BH105" s="154">
        <f t="shared" si="3"/>
        <v>0</v>
      </c>
      <c r="BI105" s="154">
        <f t="shared" si="4"/>
        <v>0</v>
      </c>
      <c r="BJ105" s="153" t="s">
        <v>87</v>
      </c>
      <c r="BK105" s="152"/>
      <c r="BL105" s="152"/>
      <c r="BM105" s="152"/>
    </row>
    <row r="106" spans="2:65" s="1" customFormat="1" ht="18" customHeight="1">
      <c r="B106" s="36"/>
      <c r="C106" s="37"/>
      <c r="D106" s="115" t="s">
        <v>166</v>
      </c>
      <c r="E106" s="37"/>
      <c r="F106" s="37"/>
      <c r="G106" s="37"/>
      <c r="H106" s="37"/>
      <c r="I106" s="37"/>
      <c r="J106" s="37"/>
      <c r="K106" s="37"/>
      <c r="L106" s="37"/>
      <c r="M106" s="37"/>
      <c r="N106" s="201">
        <f>ROUND(N88*T106,2)</f>
        <v>0</v>
      </c>
      <c r="O106" s="202"/>
      <c r="P106" s="202"/>
      <c r="Q106" s="202"/>
      <c r="R106" s="38"/>
      <c r="S106" s="149"/>
      <c r="T106" s="155"/>
      <c r="U106" s="156" t="s">
        <v>44</v>
      </c>
      <c r="V106" s="152"/>
      <c r="W106" s="152"/>
      <c r="X106" s="152"/>
      <c r="Y106" s="152"/>
      <c r="Z106" s="152"/>
      <c r="AA106" s="152"/>
      <c r="AB106" s="152"/>
      <c r="AC106" s="152"/>
      <c r="AD106" s="152"/>
      <c r="AE106" s="152"/>
      <c r="AF106" s="152"/>
      <c r="AG106" s="152"/>
      <c r="AH106" s="152"/>
      <c r="AI106" s="152"/>
      <c r="AJ106" s="152"/>
      <c r="AK106" s="152"/>
      <c r="AL106" s="152"/>
      <c r="AM106" s="152"/>
      <c r="AN106" s="152"/>
      <c r="AO106" s="152"/>
      <c r="AP106" s="152"/>
      <c r="AQ106" s="152"/>
      <c r="AR106" s="152"/>
      <c r="AS106" s="152"/>
      <c r="AT106" s="152"/>
      <c r="AU106" s="152"/>
      <c r="AV106" s="152"/>
      <c r="AW106" s="152"/>
      <c r="AX106" s="152"/>
      <c r="AY106" s="153" t="s">
        <v>167</v>
      </c>
      <c r="AZ106" s="152"/>
      <c r="BA106" s="152"/>
      <c r="BB106" s="152"/>
      <c r="BC106" s="152"/>
      <c r="BD106" s="152"/>
      <c r="BE106" s="154">
        <f t="shared" si="0"/>
        <v>0</v>
      </c>
      <c r="BF106" s="154">
        <f t="shared" si="1"/>
        <v>0</v>
      </c>
      <c r="BG106" s="154">
        <f t="shared" si="2"/>
        <v>0</v>
      </c>
      <c r="BH106" s="154">
        <f t="shared" si="3"/>
        <v>0</v>
      </c>
      <c r="BI106" s="154">
        <f t="shared" si="4"/>
        <v>0</v>
      </c>
      <c r="BJ106" s="153" t="s">
        <v>87</v>
      </c>
      <c r="BK106" s="152"/>
      <c r="BL106" s="152"/>
      <c r="BM106" s="152"/>
    </row>
    <row r="107" spans="2:21" s="1" customFormat="1" ht="13.5">
      <c r="B107" s="36"/>
      <c r="C107" s="37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8"/>
      <c r="T107" s="137"/>
      <c r="U107" s="137"/>
    </row>
    <row r="108" spans="2:21" s="1" customFormat="1" ht="29.25" customHeight="1">
      <c r="B108" s="36"/>
      <c r="C108" s="125" t="s">
        <v>133</v>
      </c>
      <c r="D108" s="126"/>
      <c r="E108" s="126"/>
      <c r="F108" s="126"/>
      <c r="G108" s="126"/>
      <c r="H108" s="126"/>
      <c r="I108" s="126"/>
      <c r="J108" s="126"/>
      <c r="K108" s="126"/>
      <c r="L108" s="198">
        <f>ROUND(SUM(N88+N100),2)</f>
        <v>0</v>
      </c>
      <c r="M108" s="198"/>
      <c r="N108" s="198"/>
      <c r="O108" s="198"/>
      <c r="P108" s="198"/>
      <c r="Q108" s="198"/>
      <c r="R108" s="38"/>
      <c r="T108" s="137"/>
      <c r="U108" s="137"/>
    </row>
    <row r="109" spans="2:21" s="1" customFormat="1" ht="7" customHeight="1">
      <c r="B109" s="60"/>
      <c r="C109" s="61"/>
      <c r="D109" s="61"/>
      <c r="E109" s="61"/>
      <c r="F109" s="61"/>
      <c r="G109" s="61"/>
      <c r="H109" s="61"/>
      <c r="I109" s="61"/>
      <c r="J109" s="61"/>
      <c r="K109" s="61"/>
      <c r="L109" s="61"/>
      <c r="M109" s="61"/>
      <c r="N109" s="61"/>
      <c r="O109" s="61"/>
      <c r="P109" s="61"/>
      <c r="Q109" s="61"/>
      <c r="R109" s="62"/>
      <c r="T109" s="137"/>
      <c r="U109" s="137"/>
    </row>
    <row r="113" spans="2:18" s="1" customFormat="1" ht="7" customHeight="1">
      <c r="B113" s="63"/>
      <c r="C113" s="64"/>
      <c r="D113" s="64"/>
      <c r="E113" s="64"/>
      <c r="F113" s="64"/>
      <c r="G113" s="64"/>
      <c r="H113" s="64"/>
      <c r="I113" s="64"/>
      <c r="J113" s="64"/>
      <c r="K113" s="64"/>
      <c r="L113" s="64"/>
      <c r="M113" s="64"/>
      <c r="N113" s="64"/>
      <c r="O113" s="64"/>
      <c r="P113" s="64"/>
      <c r="Q113" s="64"/>
      <c r="R113" s="65"/>
    </row>
    <row r="114" spans="2:18" s="1" customFormat="1" ht="37" customHeight="1">
      <c r="B114" s="36"/>
      <c r="C114" s="223" t="s">
        <v>168</v>
      </c>
      <c r="D114" s="270"/>
      <c r="E114" s="270"/>
      <c r="F114" s="270"/>
      <c r="G114" s="270"/>
      <c r="H114" s="270"/>
      <c r="I114" s="270"/>
      <c r="J114" s="270"/>
      <c r="K114" s="270"/>
      <c r="L114" s="270"/>
      <c r="M114" s="270"/>
      <c r="N114" s="270"/>
      <c r="O114" s="270"/>
      <c r="P114" s="270"/>
      <c r="Q114" s="270"/>
      <c r="R114" s="38"/>
    </row>
    <row r="115" spans="2:18" s="1" customFormat="1" ht="7" customHeight="1">
      <c r="B115" s="36"/>
      <c r="C115" s="37"/>
      <c r="D115" s="37"/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8"/>
    </row>
    <row r="116" spans="2:18" s="1" customFormat="1" ht="30" customHeight="1">
      <c r="B116" s="36"/>
      <c r="C116" s="31" t="s">
        <v>19</v>
      </c>
      <c r="D116" s="37"/>
      <c r="E116" s="37"/>
      <c r="F116" s="271" t="str">
        <f>F6</f>
        <v>Výměna technologie měnírny Letná - DPS</v>
      </c>
      <c r="G116" s="272"/>
      <c r="H116" s="272"/>
      <c r="I116" s="272"/>
      <c r="J116" s="272"/>
      <c r="K116" s="272"/>
      <c r="L116" s="272"/>
      <c r="M116" s="272"/>
      <c r="N116" s="272"/>
      <c r="O116" s="272"/>
      <c r="P116" s="272"/>
      <c r="Q116" s="37"/>
      <c r="R116" s="38"/>
    </row>
    <row r="117" spans="2:18" s="1" customFormat="1" ht="37" customHeight="1">
      <c r="B117" s="36"/>
      <c r="C117" s="70" t="s">
        <v>140</v>
      </c>
      <c r="D117" s="37"/>
      <c r="E117" s="37"/>
      <c r="F117" s="225" t="str">
        <f>F7</f>
        <v>PS3 - Vlastní spotřeba</v>
      </c>
      <c r="G117" s="270"/>
      <c r="H117" s="270"/>
      <c r="I117" s="270"/>
      <c r="J117" s="270"/>
      <c r="K117" s="270"/>
      <c r="L117" s="270"/>
      <c r="M117" s="270"/>
      <c r="N117" s="270"/>
      <c r="O117" s="270"/>
      <c r="P117" s="270"/>
      <c r="Q117" s="37"/>
      <c r="R117" s="38"/>
    </row>
    <row r="118" spans="2:18" s="1" customFormat="1" ht="7" customHeight="1">
      <c r="B118" s="36"/>
      <c r="C118" s="37"/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38"/>
    </row>
    <row r="119" spans="2:18" s="1" customFormat="1" ht="18" customHeight="1">
      <c r="B119" s="36"/>
      <c r="C119" s="31" t="s">
        <v>24</v>
      </c>
      <c r="D119" s="37"/>
      <c r="E119" s="37"/>
      <c r="F119" s="29" t="str">
        <f>F9</f>
        <v>Plzeň</v>
      </c>
      <c r="G119" s="37"/>
      <c r="H119" s="37"/>
      <c r="I119" s="37"/>
      <c r="J119" s="37"/>
      <c r="K119" s="31" t="s">
        <v>26</v>
      </c>
      <c r="L119" s="37"/>
      <c r="M119" s="266" t="str">
        <f>IF(O9="","",O9)</f>
        <v>18. 7. 2017</v>
      </c>
      <c r="N119" s="266"/>
      <c r="O119" s="266"/>
      <c r="P119" s="266"/>
      <c r="Q119" s="37"/>
      <c r="R119" s="38"/>
    </row>
    <row r="120" spans="2:18" s="1" customFormat="1" ht="7" customHeight="1">
      <c r="B120" s="36"/>
      <c r="C120" s="37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8"/>
    </row>
    <row r="121" spans="2:18" s="1" customFormat="1" ht="13.5">
      <c r="B121" s="36"/>
      <c r="C121" s="31" t="s">
        <v>28</v>
      </c>
      <c r="D121" s="37"/>
      <c r="E121" s="37"/>
      <c r="F121" s="29" t="str">
        <f>E12</f>
        <v>Plzeňské městské dopravní podniky, a.s.</v>
      </c>
      <c r="G121" s="37"/>
      <c r="H121" s="37"/>
      <c r="I121" s="37"/>
      <c r="J121" s="37"/>
      <c r="K121" s="31" t="s">
        <v>34</v>
      </c>
      <c r="L121" s="37"/>
      <c r="M121" s="238" t="str">
        <f>E18</f>
        <v xml:space="preserve"> </v>
      </c>
      <c r="N121" s="238"/>
      <c r="O121" s="238"/>
      <c r="P121" s="238"/>
      <c r="Q121" s="238"/>
      <c r="R121" s="38"/>
    </row>
    <row r="122" spans="2:18" s="1" customFormat="1" ht="14.5" customHeight="1">
      <c r="B122" s="36"/>
      <c r="C122" s="31" t="s">
        <v>32</v>
      </c>
      <c r="D122" s="37"/>
      <c r="E122" s="37"/>
      <c r="F122" s="29" t="str">
        <f>IF(E15="","",E15)</f>
        <v>Vyplň údaj</v>
      </c>
      <c r="G122" s="37"/>
      <c r="H122" s="37"/>
      <c r="I122" s="37"/>
      <c r="J122" s="37"/>
      <c r="K122" s="31" t="s">
        <v>37</v>
      </c>
      <c r="L122" s="37"/>
      <c r="M122" s="238" t="str">
        <f>E21</f>
        <v>RPE, s.r.o.</v>
      </c>
      <c r="N122" s="238"/>
      <c r="O122" s="238"/>
      <c r="P122" s="238"/>
      <c r="Q122" s="238"/>
      <c r="R122" s="38"/>
    </row>
    <row r="123" spans="2:18" s="1" customFormat="1" ht="10.4" customHeight="1">
      <c r="B123" s="36"/>
      <c r="C123" s="37"/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8"/>
    </row>
    <row r="124" spans="2:27" s="9" customFormat="1" ht="29.25" customHeight="1">
      <c r="B124" s="157"/>
      <c r="C124" s="158" t="s">
        <v>169</v>
      </c>
      <c r="D124" s="159" t="s">
        <v>170</v>
      </c>
      <c r="E124" s="159" t="s">
        <v>61</v>
      </c>
      <c r="F124" s="267" t="s">
        <v>171</v>
      </c>
      <c r="G124" s="267"/>
      <c r="H124" s="267"/>
      <c r="I124" s="267"/>
      <c r="J124" s="159" t="s">
        <v>172</v>
      </c>
      <c r="K124" s="159" t="s">
        <v>173</v>
      </c>
      <c r="L124" s="268" t="s">
        <v>174</v>
      </c>
      <c r="M124" s="268"/>
      <c r="N124" s="267" t="s">
        <v>145</v>
      </c>
      <c r="O124" s="267"/>
      <c r="P124" s="267"/>
      <c r="Q124" s="269"/>
      <c r="R124" s="160"/>
      <c r="T124" s="81" t="s">
        <v>175</v>
      </c>
      <c r="U124" s="82" t="s">
        <v>43</v>
      </c>
      <c r="V124" s="82" t="s">
        <v>176</v>
      </c>
      <c r="W124" s="82" t="s">
        <v>177</v>
      </c>
      <c r="X124" s="82" t="s">
        <v>178</v>
      </c>
      <c r="Y124" s="82" t="s">
        <v>179</v>
      </c>
      <c r="Z124" s="82" t="s">
        <v>180</v>
      </c>
      <c r="AA124" s="83" t="s">
        <v>181</v>
      </c>
    </row>
    <row r="125" spans="2:63" s="1" customFormat="1" ht="29.25" customHeight="1">
      <c r="B125" s="36"/>
      <c r="C125" s="85" t="s">
        <v>142</v>
      </c>
      <c r="D125" s="37"/>
      <c r="E125" s="37"/>
      <c r="F125" s="37"/>
      <c r="G125" s="37"/>
      <c r="H125" s="37"/>
      <c r="I125" s="37"/>
      <c r="J125" s="37"/>
      <c r="K125" s="37"/>
      <c r="L125" s="37"/>
      <c r="M125" s="37"/>
      <c r="N125" s="254">
        <f>BK125</f>
        <v>0</v>
      </c>
      <c r="O125" s="255"/>
      <c r="P125" s="255"/>
      <c r="Q125" s="255"/>
      <c r="R125" s="38"/>
      <c r="T125" s="84"/>
      <c r="U125" s="52"/>
      <c r="V125" s="52"/>
      <c r="W125" s="161">
        <f>W126+W127+W139+W142+W151+W162</f>
        <v>0</v>
      </c>
      <c r="X125" s="52"/>
      <c r="Y125" s="161">
        <f>Y126+Y127+Y139+Y142+Y151+Y162</f>
        <v>0.04993</v>
      </c>
      <c r="Z125" s="52"/>
      <c r="AA125" s="162">
        <f>AA126+AA127+AA139+AA142+AA151+AA162</f>
        <v>0</v>
      </c>
      <c r="AT125" s="19" t="s">
        <v>78</v>
      </c>
      <c r="AU125" s="19" t="s">
        <v>147</v>
      </c>
      <c r="BK125" s="163">
        <f>BK126+BK127+BK139+BK142+BK151+BK162</f>
        <v>0</v>
      </c>
    </row>
    <row r="126" spans="2:63" s="10" customFormat="1" ht="37.4" customHeight="1">
      <c r="B126" s="164"/>
      <c r="C126" s="165"/>
      <c r="D126" s="166" t="s">
        <v>148</v>
      </c>
      <c r="E126" s="166"/>
      <c r="F126" s="166"/>
      <c r="G126" s="166"/>
      <c r="H126" s="166"/>
      <c r="I126" s="166"/>
      <c r="J126" s="166"/>
      <c r="K126" s="166"/>
      <c r="L126" s="166"/>
      <c r="M126" s="166"/>
      <c r="N126" s="256">
        <f>BK126</f>
        <v>0</v>
      </c>
      <c r="O126" s="257"/>
      <c r="P126" s="257"/>
      <c r="Q126" s="257"/>
      <c r="R126" s="167"/>
      <c r="T126" s="168"/>
      <c r="U126" s="165"/>
      <c r="V126" s="165"/>
      <c r="W126" s="169">
        <v>0</v>
      </c>
      <c r="X126" s="165"/>
      <c r="Y126" s="169">
        <v>0</v>
      </c>
      <c r="Z126" s="165"/>
      <c r="AA126" s="170">
        <v>0</v>
      </c>
      <c r="AR126" s="171" t="s">
        <v>182</v>
      </c>
      <c r="AT126" s="172" t="s">
        <v>78</v>
      </c>
      <c r="AU126" s="172" t="s">
        <v>79</v>
      </c>
      <c r="AY126" s="171" t="s">
        <v>183</v>
      </c>
      <c r="BK126" s="173">
        <v>0</v>
      </c>
    </row>
    <row r="127" spans="2:63" s="10" customFormat="1" ht="25" customHeight="1">
      <c r="B127" s="164"/>
      <c r="C127" s="165"/>
      <c r="D127" s="166" t="s">
        <v>686</v>
      </c>
      <c r="E127" s="166"/>
      <c r="F127" s="166"/>
      <c r="G127" s="166"/>
      <c r="H127" s="166"/>
      <c r="I127" s="166"/>
      <c r="J127" s="166"/>
      <c r="K127" s="166"/>
      <c r="L127" s="166"/>
      <c r="M127" s="166"/>
      <c r="N127" s="287">
        <f>BK127</f>
        <v>0</v>
      </c>
      <c r="O127" s="288"/>
      <c r="P127" s="288"/>
      <c r="Q127" s="288"/>
      <c r="R127" s="167"/>
      <c r="T127" s="168"/>
      <c r="U127" s="165"/>
      <c r="V127" s="165"/>
      <c r="W127" s="169">
        <f>SUM(W128:W138)</f>
        <v>0</v>
      </c>
      <c r="X127" s="165"/>
      <c r="Y127" s="169">
        <f>SUM(Y128:Y138)</f>
        <v>0.04993</v>
      </c>
      <c r="Z127" s="165"/>
      <c r="AA127" s="170">
        <f>SUM(AA128:AA138)</f>
        <v>0</v>
      </c>
      <c r="AR127" s="171" t="s">
        <v>182</v>
      </c>
      <c r="AT127" s="172" t="s">
        <v>78</v>
      </c>
      <c r="AU127" s="172" t="s">
        <v>79</v>
      </c>
      <c r="AY127" s="171" t="s">
        <v>183</v>
      </c>
      <c r="BK127" s="173">
        <f>SUM(BK128:BK138)</f>
        <v>0</v>
      </c>
    </row>
    <row r="128" spans="2:65" s="1" customFormat="1" ht="44.25" customHeight="1">
      <c r="B128" s="36"/>
      <c r="C128" s="175" t="s">
        <v>87</v>
      </c>
      <c r="D128" s="175" t="s">
        <v>184</v>
      </c>
      <c r="E128" s="176" t="s">
        <v>687</v>
      </c>
      <c r="F128" s="250" t="s">
        <v>688</v>
      </c>
      <c r="G128" s="250"/>
      <c r="H128" s="250"/>
      <c r="I128" s="250"/>
      <c r="J128" s="177" t="s">
        <v>187</v>
      </c>
      <c r="K128" s="178">
        <v>2</v>
      </c>
      <c r="L128" s="251">
        <v>0</v>
      </c>
      <c r="M128" s="252"/>
      <c r="N128" s="253">
        <f aca="true" t="shared" si="5" ref="N128:N138">ROUND(L128*K128,2)</f>
        <v>0</v>
      </c>
      <c r="O128" s="253"/>
      <c r="P128" s="253"/>
      <c r="Q128" s="253"/>
      <c r="R128" s="38"/>
      <c r="T128" s="179" t="s">
        <v>22</v>
      </c>
      <c r="U128" s="45" t="s">
        <v>44</v>
      </c>
      <c r="V128" s="37"/>
      <c r="W128" s="180">
        <f aca="true" t="shared" si="6" ref="W128:W138">V128*K128</f>
        <v>0</v>
      </c>
      <c r="X128" s="180">
        <v>0</v>
      </c>
      <c r="Y128" s="180">
        <f aca="true" t="shared" si="7" ref="Y128:Y138">X128*K128</f>
        <v>0</v>
      </c>
      <c r="Z128" s="180">
        <v>0</v>
      </c>
      <c r="AA128" s="181">
        <f aca="true" t="shared" si="8" ref="AA128:AA138">Z128*K128</f>
        <v>0</v>
      </c>
      <c r="AR128" s="19" t="s">
        <v>87</v>
      </c>
      <c r="AT128" s="19" t="s">
        <v>184</v>
      </c>
      <c r="AU128" s="19" t="s">
        <v>87</v>
      </c>
      <c r="AY128" s="19" t="s">
        <v>183</v>
      </c>
      <c r="BE128" s="119">
        <f aca="true" t="shared" si="9" ref="BE128:BE138">IF(U128="základní",N128,0)</f>
        <v>0</v>
      </c>
      <c r="BF128" s="119">
        <f aca="true" t="shared" si="10" ref="BF128:BF138">IF(U128="snížená",N128,0)</f>
        <v>0</v>
      </c>
      <c r="BG128" s="119">
        <f aca="true" t="shared" si="11" ref="BG128:BG138">IF(U128="zákl. přenesená",N128,0)</f>
        <v>0</v>
      </c>
      <c r="BH128" s="119">
        <f aca="true" t="shared" si="12" ref="BH128:BH138">IF(U128="sníž. přenesená",N128,0)</f>
        <v>0</v>
      </c>
      <c r="BI128" s="119">
        <f aca="true" t="shared" si="13" ref="BI128:BI138">IF(U128="nulová",N128,0)</f>
        <v>0</v>
      </c>
      <c r="BJ128" s="19" t="s">
        <v>87</v>
      </c>
      <c r="BK128" s="119">
        <f aca="true" t="shared" si="14" ref="BK128:BK138">ROUND(L128*K128,2)</f>
        <v>0</v>
      </c>
      <c r="BL128" s="19" t="s">
        <v>87</v>
      </c>
      <c r="BM128" s="19" t="s">
        <v>689</v>
      </c>
    </row>
    <row r="129" spans="2:65" s="1" customFormat="1" ht="22.5" customHeight="1">
      <c r="B129" s="36"/>
      <c r="C129" s="182" t="s">
        <v>105</v>
      </c>
      <c r="D129" s="182" t="s">
        <v>190</v>
      </c>
      <c r="E129" s="183" t="s">
        <v>690</v>
      </c>
      <c r="F129" s="262" t="s">
        <v>691</v>
      </c>
      <c r="G129" s="262"/>
      <c r="H129" s="262"/>
      <c r="I129" s="262"/>
      <c r="J129" s="184" t="s">
        <v>187</v>
      </c>
      <c r="K129" s="185">
        <v>4</v>
      </c>
      <c r="L129" s="263">
        <v>0</v>
      </c>
      <c r="M129" s="264"/>
      <c r="N129" s="265">
        <f t="shared" si="5"/>
        <v>0</v>
      </c>
      <c r="O129" s="253"/>
      <c r="P129" s="253"/>
      <c r="Q129" s="253"/>
      <c r="R129" s="38"/>
      <c r="T129" s="179" t="s">
        <v>22</v>
      </c>
      <c r="U129" s="45" t="s">
        <v>44</v>
      </c>
      <c r="V129" s="37"/>
      <c r="W129" s="180">
        <f t="shared" si="6"/>
        <v>0</v>
      </c>
      <c r="X129" s="180">
        <v>1E-05</v>
      </c>
      <c r="Y129" s="180">
        <f t="shared" si="7"/>
        <v>4E-05</v>
      </c>
      <c r="Z129" s="180">
        <v>0</v>
      </c>
      <c r="AA129" s="181">
        <f t="shared" si="8"/>
        <v>0</v>
      </c>
      <c r="AR129" s="19" t="s">
        <v>193</v>
      </c>
      <c r="AT129" s="19" t="s">
        <v>190</v>
      </c>
      <c r="AU129" s="19" t="s">
        <v>87</v>
      </c>
      <c r="AY129" s="19" t="s">
        <v>183</v>
      </c>
      <c r="BE129" s="119">
        <f t="shared" si="9"/>
        <v>0</v>
      </c>
      <c r="BF129" s="119">
        <f t="shared" si="10"/>
        <v>0</v>
      </c>
      <c r="BG129" s="119">
        <f t="shared" si="11"/>
        <v>0</v>
      </c>
      <c r="BH129" s="119">
        <f t="shared" si="12"/>
        <v>0</v>
      </c>
      <c r="BI129" s="119">
        <f t="shared" si="13"/>
        <v>0</v>
      </c>
      <c r="BJ129" s="19" t="s">
        <v>87</v>
      </c>
      <c r="BK129" s="119">
        <f t="shared" si="14"/>
        <v>0</v>
      </c>
      <c r="BL129" s="19" t="s">
        <v>193</v>
      </c>
      <c r="BM129" s="19" t="s">
        <v>692</v>
      </c>
    </row>
    <row r="130" spans="2:65" s="1" customFormat="1" ht="31.5" customHeight="1">
      <c r="B130" s="36"/>
      <c r="C130" s="175" t="s">
        <v>182</v>
      </c>
      <c r="D130" s="175" t="s">
        <v>184</v>
      </c>
      <c r="E130" s="176" t="s">
        <v>693</v>
      </c>
      <c r="F130" s="250" t="s">
        <v>694</v>
      </c>
      <c r="G130" s="250"/>
      <c r="H130" s="250"/>
      <c r="I130" s="250"/>
      <c r="J130" s="177" t="s">
        <v>187</v>
      </c>
      <c r="K130" s="178">
        <v>1</v>
      </c>
      <c r="L130" s="251">
        <v>0</v>
      </c>
      <c r="M130" s="252"/>
      <c r="N130" s="253">
        <f t="shared" si="5"/>
        <v>0</v>
      </c>
      <c r="O130" s="253"/>
      <c r="P130" s="253"/>
      <c r="Q130" s="253"/>
      <c r="R130" s="38"/>
      <c r="T130" s="179" t="s">
        <v>22</v>
      </c>
      <c r="U130" s="45" t="s">
        <v>44</v>
      </c>
      <c r="V130" s="37"/>
      <c r="W130" s="180">
        <f t="shared" si="6"/>
        <v>0</v>
      </c>
      <c r="X130" s="180">
        <v>0</v>
      </c>
      <c r="Y130" s="180">
        <f t="shared" si="7"/>
        <v>0</v>
      </c>
      <c r="Z130" s="180">
        <v>0</v>
      </c>
      <c r="AA130" s="181">
        <f t="shared" si="8"/>
        <v>0</v>
      </c>
      <c r="AR130" s="19" t="s">
        <v>188</v>
      </c>
      <c r="AT130" s="19" t="s">
        <v>184</v>
      </c>
      <c r="AU130" s="19" t="s">
        <v>87</v>
      </c>
      <c r="AY130" s="19" t="s">
        <v>183</v>
      </c>
      <c r="BE130" s="119">
        <f t="shared" si="9"/>
        <v>0</v>
      </c>
      <c r="BF130" s="119">
        <f t="shared" si="10"/>
        <v>0</v>
      </c>
      <c r="BG130" s="119">
        <f t="shared" si="11"/>
        <v>0</v>
      </c>
      <c r="BH130" s="119">
        <f t="shared" si="12"/>
        <v>0</v>
      </c>
      <c r="BI130" s="119">
        <f t="shared" si="13"/>
        <v>0</v>
      </c>
      <c r="BJ130" s="19" t="s">
        <v>87</v>
      </c>
      <c r="BK130" s="119">
        <f t="shared" si="14"/>
        <v>0</v>
      </c>
      <c r="BL130" s="19" t="s">
        <v>188</v>
      </c>
      <c r="BM130" s="19" t="s">
        <v>695</v>
      </c>
    </row>
    <row r="131" spans="2:65" s="1" customFormat="1" ht="31.5" customHeight="1">
      <c r="B131" s="36"/>
      <c r="C131" s="182" t="s">
        <v>198</v>
      </c>
      <c r="D131" s="182" t="s">
        <v>190</v>
      </c>
      <c r="E131" s="183" t="s">
        <v>696</v>
      </c>
      <c r="F131" s="262" t="s">
        <v>697</v>
      </c>
      <c r="G131" s="262"/>
      <c r="H131" s="262"/>
      <c r="I131" s="262"/>
      <c r="J131" s="184" t="s">
        <v>187</v>
      </c>
      <c r="K131" s="185">
        <v>1</v>
      </c>
      <c r="L131" s="263">
        <v>0</v>
      </c>
      <c r="M131" s="264"/>
      <c r="N131" s="265">
        <f t="shared" si="5"/>
        <v>0</v>
      </c>
      <c r="O131" s="253"/>
      <c r="P131" s="253"/>
      <c r="Q131" s="253"/>
      <c r="R131" s="38"/>
      <c r="T131" s="179" t="s">
        <v>22</v>
      </c>
      <c r="U131" s="45" t="s">
        <v>44</v>
      </c>
      <c r="V131" s="37"/>
      <c r="W131" s="180">
        <f t="shared" si="6"/>
        <v>0</v>
      </c>
      <c r="X131" s="180">
        <v>0.0005</v>
      </c>
      <c r="Y131" s="180">
        <f t="shared" si="7"/>
        <v>0.0005</v>
      </c>
      <c r="Z131" s="180">
        <v>0</v>
      </c>
      <c r="AA131" s="181">
        <f t="shared" si="8"/>
        <v>0</v>
      </c>
      <c r="AR131" s="19" t="s">
        <v>193</v>
      </c>
      <c r="AT131" s="19" t="s">
        <v>190</v>
      </c>
      <c r="AU131" s="19" t="s">
        <v>87</v>
      </c>
      <c r="AY131" s="19" t="s">
        <v>183</v>
      </c>
      <c r="BE131" s="119">
        <f t="shared" si="9"/>
        <v>0</v>
      </c>
      <c r="BF131" s="119">
        <f t="shared" si="10"/>
        <v>0</v>
      </c>
      <c r="BG131" s="119">
        <f t="shared" si="11"/>
        <v>0</v>
      </c>
      <c r="BH131" s="119">
        <f t="shared" si="12"/>
        <v>0</v>
      </c>
      <c r="BI131" s="119">
        <f t="shared" si="13"/>
        <v>0</v>
      </c>
      <c r="BJ131" s="19" t="s">
        <v>87</v>
      </c>
      <c r="BK131" s="119">
        <f t="shared" si="14"/>
        <v>0</v>
      </c>
      <c r="BL131" s="19" t="s">
        <v>193</v>
      </c>
      <c r="BM131" s="19" t="s">
        <v>698</v>
      </c>
    </row>
    <row r="132" spans="2:65" s="1" customFormat="1" ht="22.5" customHeight="1">
      <c r="B132" s="36"/>
      <c r="C132" s="175" t="s">
        <v>202</v>
      </c>
      <c r="D132" s="175" t="s">
        <v>184</v>
      </c>
      <c r="E132" s="176" t="s">
        <v>203</v>
      </c>
      <c r="F132" s="250" t="s">
        <v>204</v>
      </c>
      <c r="G132" s="250"/>
      <c r="H132" s="250"/>
      <c r="I132" s="250"/>
      <c r="J132" s="177" t="s">
        <v>187</v>
      </c>
      <c r="K132" s="178">
        <v>1</v>
      </c>
      <c r="L132" s="251">
        <v>0</v>
      </c>
      <c r="M132" s="252"/>
      <c r="N132" s="253">
        <f t="shared" si="5"/>
        <v>0</v>
      </c>
      <c r="O132" s="253"/>
      <c r="P132" s="253"/>
      <c r="Q132" s="253"/>
      <c r="R132" s="38"/>
      <c r="T132" s="179" t="s">
        <v>22</v>
      </c>
      <c r="U132" s="45" t="s">
        <v>44</v>
      </c>
      <c r="V132" s="37"/>
      <c r="W132" s="180">
        <f t="shared" si="6"/>
        <v>0</v>
      </c>
      <c r="X132" s="180">
        <v>0</v>
      </c>
      <c r="Y132" s="180">
        <f t="shared" si="7"/>
        <v>0</v>
      </c>
      <c r="Z132" s="180">
        <v>0</v>
      </c>
      <c r="AA132" s="181">
        <f t="shared" si="8"/>
        <v>0</v>
      </c>
      <c r="AR132" s="19" t="s">
        <v>188</v>
      </c>
      <c r="AT132" s="19" t="s">
        <v>184</v>
      </c>
      <c r="AU132" s="19" t="s">
        <v>87</v>
      </c>
      <c r="AY132" s="19" t="s">
        <v>183</v>
      </c>
      <c r="BE132" s="119">
        <f t="shared" si="9"/>
        <v>0</v>
      </c>
      <c r="BF132" s="119">
        <f t="shared" si="10"/>
        <v>0</v>
      </c>
      <c r="BG132" s="119">
        <f t="shared" si="11"/>
        <v>0</v>
      </c>
      <c r="BH132" s="119">
        <f t="shared" si="12"/>
        <v>0</v>
      </c>
      <c r="BI132" s="119">
        <f t="shared" si="13"/>
        <v>0</v>
      </c>
      <c r="BJ132" s="19" t="s">
        <v>87</v>
      </c>
      <c r="BK132" s="119">
        <f t="shared" si="14"/>
        <v>0</v>
      </c>
      <c r="BL132" s="19" t="s">
        <v>188</v>
      </c>
      <c r="BM132" s="19" t="s">
        <v>699</v>
      </c>
    </row>
    <row r="133" spans="2:65" s="1" customFormat="1" ht="31.5" customHeight="1">
      <c r="B133" s="36"/>
      <c r="C133" s="182" t="s">
        <v>206</v>
      </c>
      <c r="D133" s="182" t="s">
        <v>190</v>
      </c>
      <c r="E133" s="183" t="s">
        <v>700</v>
      </c>
      <c r="F133" s="262" t="s">
        <v>701</v>
      </c>
      <c r="G133" s="262"/>
      <c r="H133" s="262"/>
      <c r="I133" s="262"/>
      <c r="J133" s="184" t="s">
        <v>187</v>
      </c>
      <c r="K133" s="185">
        <v>1</v>
      </c>
      <c r="L133" s="263">
        <v>0</v>
      </c>
      <c r="M133" s="264"/>
      <c r="N133" s="265">
        <f t="shared" si="5"/>
        <v>0</v>
      </c>
      <c r="O133" s="253"/>
      <c r="P133" s="253"/>
      <c r="Q133" s="253"/>
      <c r="R133" s="38"/>
      <c r="T133" s="179" t="s">
        <v>22</v>
      </c>
      <c r="U133" s="45" t="s">
        <v>44</v>
      </c>
      <c r="V133" s="37"/>
      <c r="W133" s="180">
        <f t="shared" si="6"/>
        <v>0</v>
      </c>
      <c r="X133" s="180">
        <v>0.008</v>
      </c>
      <c r="Y133" s="180">
        <f t="shared" si="7"/>
        <v>0.008</v>
      </c>
      <c r="Z133" s="180">
        <v>0</v>
      </c>
      <c r="AA133" s="181">
        <f t="shared" si="8"/>
        <v>0</v>
      </c>
      <c r="AR133" s="19" t="s">
        <v>105</v>
      </c>
      <c r="AT133" s="19" t="s">
        <v>190</v>
      </c>
      <c r="AU133" s="19" t="s">
        <v>87</v>
      </c>
      <c r="AY133" s="19" t="s">
        <v>183</v>
      </c>
      <c r="BE133" s="119">
        <f t="shared" si="9"/>
        <v>0</v>
      </c>
      <c r="BF133" s="119">
        <f t="shared" si="10"/>
        <v>0</v>
      </c>
      <c r="BG133" s="119">
        <f t="shared" si="11"/>
        <v>0</v>
      </c>
      <c r="BH133" s="119">
        <f t="shared" si="12"/>
        <v>0</v>
      </c>
      <c r="BI133" s="119">
        <f t="shared" si="13"/>
        <v>0</v>
      </c>
      <c r="BJ133" s="19" t="s">
        <v>87</v>
      </c>
      <c r="BK133" s="119">
        <f t="shared" si="14"/>
        <v>0</v>
      </c>
      <c r="BL133" s="19" t="s">
        <v>87</v>
      </c>
      <c r="BM133" s="19" t="s">
        <v>702</v>
      </c>
    </row>
    <row r="134" spans="2:65" s="1" customFormat="1" ht="22.5" customHeight="1">
      <c r="B134" s="36"/>
      <c r="C134" s="175" t="s">
        <v>210</v>
      </c>
      <c r="D134" s="175" t="s">
        <v>184</v>
      </c>
      <c r="E134" s="176" t="s">
        <v>703</v>
      </c>
      <c r="F134" s="250" t="s">
        <v>704</v>
      </c>
      <c r="G134" s="250"/>
      <c r="H134" s="250"/>
      <c r="I134" s="250"/>
      <c r="J134" s="177" t="s">
        <v>187</v>
      </c>
      <c r="K134" s="178">
        <v>1</v>
      </c>
      <c r="L134" s="251">
        <v>0</v>
      </c>
      <c r="M134" s="252"/>
      <c r="N134" s="253">
        <f t="shared" si="5"/>
        <v>0</v>
      </c>
      <c r="O134" s="253"/>
      <c r="P134" s="253"/>
      <c r="Q134" s="253"/>
      <c r="R134" s="38"/>
      <c r="T134" s="179" t="s">
        <v>22</v>
      </c>
      <c r="U134" s="45" t="s">
        <v>44</v>
      </c>
      <c r="V134" s="37"/>
      <c r="W134" s="180">
        <f t="shared" si="6"/>
        <v>0</v>
      </c>
      <c r="X134" s="180">
        <v>0</v>
      </c>
      <c r="Y134" s="180">
        <f t="shared" si="7"/>
        <v>0</v>
      </c>
      <c r="Z134" s="180">
        <v>0</v>
      </c>
      <c r="AA134" s="181">
        <f t="shared" si="8"/>
        <v>0</v>
      </c>
      <c r="AR134" s="19" t="s">
        <v>87</v>
      </c>
      <c r="AT134" s="19" t="s">
        <v>184</v>
      </c>
      <c r="AU134" s="19" t="s">
        <v>87</v>
      </c>
      <c r="AY134" s="19" t="s">
        <v>183</v>
      </c>
      <c r="BE134" s="119">
        <f t="shared" si="9"/>
        <v>0</v>
      </c>
      <c r="BF134" s="119">
        <f t="shared" si="10"/>
        <v>0</v>
      </c>
      <c r="BG134" s="119">
        <f t="shared" si="11"/>
        <v>0</v>
      </c>
      <c r="BH134" s="119">
        <f t="shared" si="12"/>
        <v>0</v>
      </c>
      <c r="BI134" s="119">
        <f t="shared" si="13"/>
        <v>0</v>
      </c>
      <c r="BJ134" s="19" t="s">
        <v>87</v>
      </c>
      <c r="BK134" s="119">
        <f t="shared" si="14"/>
        <v>0</v>
      </c>
      <c r="BL134" s="19" t="s">
        <v>87</v>
      </c>
      <c r="BM134" s="19" t="s">
        <v>705</v>
      </c>
    </row>
    <row r="135" spans="2:65" s="1" customFormat="1" ht="22.5" customHeight="1">
      <c r="B135" s="36"/>
      <c r="C135" s="182" t="s">
        <v>215</v>
      </c>
      <c r="D135" s="182" t="s">
        <v>190</v>
      </c>
      <c r="E135" s="183" t="s">
        <v>706</v>
      </c>
      <c r="F135" s="262" t="s">
        <v>707</v>
      </c>
      <c r="G135" s="262"/>
      <c r="H135" s="262"/>
      <c r="I135" s="262"/>
      <c r="J135" s="184" t="s">
        <v>187</v>
      </c>
      <c r="K135" s="185">
        <v>1</v>
      </c>
      <c r="L135" s="263">
        <v>0</v>
      </c>
      <c r="M135" s="264"/>
      <c r="N135" s="265">
        <f t="shared" si="5"/>
        <v>0</v>
      </c>
      <c r="O135" s="253"/>
      <c r="P135" s="253"/>
      <c r="Q135" s="253"/>
      <c r="R135" s="38"/>
      <c r="T135" s="179" t="s">
        <v>22</v>
      </c>
      <c r="U135" s="45" t="s">
        <v>44</v>
      </c>
      <c r="V135" s="37"/>
      <c r="W135" s="180">
        <f t="shared" si="6"/>
        <v>0</v>
      </c>
      <c r="X135" s="180">
        <v>0.006</v>
      </c>
      <c r="Y135" s="180">
        <f t="shared" si="7"/>
        <v>0.006</v>
      </c>
      <c r="Z135" s="180">
        <v>0</v>
      </c>
      <c r="AA135" s="181">
        <f t="shared" si="8"/>
        <v>0</v>
      </c>
      <c r="AR135" s="19" t="s">
        <v>193</v>
      </c>
      <c r="AT135" s="19" t="s">
        <v>190</v>
      </c>
      <c r="AU135" s="19" t="s">
        <v>87</v>
      </c>
      <c r="AY135" s="19" t="s">
        <v>183</v>
      </c>
      <c r="BE135" s="119">
        <f t="shared" si="9"/>
        <v>0</v>
      </c>
      <c r="BF135" s="119">
        <f t="shared" si="10"/>
        <v>0</v>
      </c>
      <c r="BG135" s="119">
        <f t="shared" si="11"/>
        <v>0</v>
      </c>
      <c r="BH135" s="119">
        <f t="shared" si="12"/>
        <v>0</v>
      </c>
      <c r="BI135" s="119">
        <f t="shared" si="13"/>
        <v>0</v>
      </c>
      <c r="BJ135" s="19" t="s">
        <v>87</v>
      </c>
      <c r="BK135" s="119">
        <f t="shared" si="14"/>
        <v>0</v>
      </c>
      <c r="BL135" s="19" t="s">
        <v>193</v>
      </c>
      <c r="BM135" s="19" t="s">
        <v>708</v>
      </c>
    </row>
    <row r="136" spans="2:65" s="1" customFormat="1" ht="22.5" customHeight="1">
      <c r="B136" s="36"/>
      <c r="C136" s="182" t="s">
        <v>219</v>
      </c>
      <c r="D136" s="182" t="s">
        <v>190</v>
      </c>
      <c r="E136" s="183" t="s">
        <v>709</v>
      </c>
      <c r="F136" s="262" t="s">
        <v>710</v>
      </c>
      <c r="G136" s="262"/>
      <c r="H136" s="262"/>
      <c r="I136" s="262"/>
      <c r="J136" s="184" t="s">
        <v>187</v>
      </c>
      <c r="K136" s="185">
        <v>1</v>
      </c>
      <c r="L136" s="263">
        <v>0</v>
      </c>
      <c r="M136" s="264"/>
      <c r="N136" s="265">
        <f t="shared" si="5"/>
        <v>0</v>
      </c>
      <c r="O136" s="253"/>
      <c r="P136" s="253"/>
      <c r="Q136" s="253"/>
      <c r="R136" s="38"/>
      <c r="T136" s="179" t="s">
        <v>22</v>
      </c>
      <c r="U136" s="45" t="s">
        <v>44</v>
      </c>
      <c r="V136" s="37"/>
      <c r="W136" s="180">
        <f t="shared" si="6"/>
        <v>0</v>
      </c>
      <c r="X136" s="180">
        <v>0.00047</v>
      </c>
      <c r="Y136" s="180">
        <f t="shared" si="7"/>
        <v>0.00047</v>
      </c>
      <c r="Z136" s="180">
        <v>0</v>
      </c>
      <c r="AA136" s="181">
        <f t="shared" si="8"/>
        <v>0</v>
      </c>
      <c r="AR136" s="19" t="s">
        <v>105</v>
      </c>
      <c r="AT136" s="19" t="s">
        <v>190</v>
      </c>
      <c r="AU136" s="19" t="s">
        <v>87</v>
      </c>
      <c r="AY136" s="19" t="s">
        <v>183</v>
      </c>
      <c r="BE136" s="119">
        <f t="shared" si="9"/>
        <v>0</v>
      </c>
      <c r="BF136" s="119">
        <f t="shared" si="10"/>
        <v>0</v>
      </c>
      <c r="BG136" s="119">
        <f t="shared" si="11"/>
        <v>0</v>
      </c>
      <c r="BH136" s="119">
        <f t="shared" si="12"/>
        <v>0</v>
      </c>
      <c r="BI136" s="119">
        <f t="shared" si="13"/>
        <v>0</v>
      </c>
      <c r="BJ136" s="19" t="s">
        <v>87</v>
      </c>
      <c r="BK136" s="119">
        <f t="shared" si="14"/>
        <v>0</v>
      </c>
      <c r="BL136" s="19" t="s">
        <v>87</v>
      </c>
      <c r="BM136" s="19" t="s">
        <v>711</v>
      </c>
    </row>
    <row r="137" spans="2:65" s="1" customFormat="1" ht="31.5" customHeight="1">
      <c r="B137" s="36"/>
      <c r="C137" s="175" t="s">
        <v>223</v>
      </c>
      <c r="D137" s="175" t="s">
        <v>184</v>
      </c>
      <c r="E137" s="176" t="s">
        <v>712</v>
      </c>
      <c r="F137" s="250" t="s">
        <v>713</v>
      </c>
      <c r="G137" s="250"/>
      <c r="H137" s="250"/>
      <c r="I137" s="250"/>
      <c r="J137" s="177" t="s">
        <v>213</v>
      </c>
      <c r="K137" s="178">
        <v>18</v>
      </c>
      <c r="L137" s="251">
        <v>0</v>
      </c>
      <c r="M137" s="252"/>
      <c r="N137" s="253">
        <f t="shared" si="5"/>
        <v>0</v>
      </c>
      <c r="O137" s="253"/>
      <c r="P137" s="253"/>
      <c r="Q137" s="253"/>
      <c r="R137" s="38"/>
      <c r="T137" s="179" t="s">
        <v>22</v>
      </c>
      <c r="U137" s="45" t="s">
        <v>44</v>
      </c>
      <c r="V137" s="37"/>
      <c r="W137" s="180">
        <f t="shared" si="6"/>
        <v>0</v>
      </c>
      <c r="X137" s="180">
        <v>0</v>
      </c>
      <c r="Y137" s="180">
        <f t="shared" si="7"/>
        <v>0</v>
      </c>
      <c r="Z137" s="180">
        <v>0</v>
      </c>
      <c r="AA137" s="181">
        <f t="shared" si="8"/>
        <v>0</v>
      </c>
      <c r="AR137" s="19" t="s">
        <v>87</v>
      </c>
      <c r="AT137" s="19" t="s">
        <v>184</v>
      </c>
      <c r="AU137" s="19" t="s">
        <v>87</v>
      </c>
      <c r="AY137" s="19" t="s">
        <v>183</v>
      </c>
      <c r="BE137" s="119">
        <f t="shared" si="9"/>
        <v>0</v>
      </c>
      <c r="BF137" s="119">
        <f t="shared" si="10"/>
        <v>0</v>
      </c>
      <c r="BG137" s="119">
        <f t="shared" si="11"/>
        <v>0</v>
      </c>
      <c r="BH137" s="119">
        <f t="shared" si="12"/>
        <v>0</v>
      </c>
      <c r="BI137" s="119">
        <f t="shared" si="13"/>
        <v>0</v>
      </c>
      <c r="BJ137" s="19" t="s">
        <v>87</v>
      </c>
      <c r="BK137" s="119">
        <f t="shared" si="14"/>
        <v>0</v>
      </c>
      <c r="BL137" s="19" t="s">
        <v>87</v>
      </c>
      <c r="BM137" s="19" t="s">
        <v>714</v>
      </c>
    </row>
    <row r="138" spans="2:65" s="1" customFormat="1" ht="22.5" customHeight="1">
      <c r="B138" s="36"/>
      <c r="C138" s="182" t="s">
        <v>227</v>
      </c>
      <c r="D138" s="182" t="s">
        <v>190</v>
      </c>
      <c r="E138" s="183" t="s">
        <v>715</v>
      </c>
      <c r="F138" s="262" t="s">
        <v>716</v>
      </c>
      <c r="G138" s="262"/>
      <c r="H138" s="262"/>
      <c r="I138" s="262"/>
      <c r="J138" s="184" t="s">
        <v>213</v>
      </c>
      <c r="K138" s="185">
        <v>18</v>
      </c>
      <c r="L138" s="263">
        <v>0</v>
      </c>
      <c r="M138" s="264"/>
      <c r="N138" s="265">
        <f t="shared" si="5"/>
        <v>0</v>
      </c>
      <c r="O138" s="253"/>
      <c r="P138" s="253"/>
      <c r="Q138" s="253"/>
      <c r="R138" s="38"/>
      <c r="T138" s="179" t="s">
        <v>22</v>
      </c>
      <c r="U138" s="45" t="s">
        <v>44</v>
      </c>
      <c r="V138" s="37"/>
      <c r="W138" s="180">
        <f t="shared" si="6"/>
        <v>0</v>
      </c>
      <c r="X138" s="180">
        <v>0.00194</v>
      </c>
      <c r="Y138" s="180">
        <f t="shared" si="7"/>
        <v>0.03492</v>
      </c>
      <c r="Z138" s="180">
        <v>0</v>
      </c>
      <c r="AA138" s="181">
        <f t="shared" si="8"/>
        <v>0</v>
      </c>
      <c r="AR138" s="19" t="s">
        <v>193</v>
      </c>
      <c r="AT138" s="19" t="s">
        <v>190</v>
      </c>
      <c r="AU138" s="19" t="s">
        <v>87</v>
      </c>
      <c r="AY138" s="19" t="s">
        <v>183</v>
      </c>
      <c r="BE138" s="119">
        <f t="shared" si="9"/>
        <v>0</v>
      </c>
      <c r="BF138" s="119">
        <f t="shared" si="10"/>
        <v>0</v>
      </c>
      <c r="BG138" s="119">
        <f t="shared" si="11"/>
        <v>0</v>
      </c>
      <c r="BH138" s="119">
        <f t="shared" si="12"/>
        <v>0</v>
      </c>
      <c r="BI138" s="119">
        <f t="shared" si="13"/>
        <v>0</v>
      </c>
      <c r="BJ138" s="19" t="s">
        <v>87</v>
      </c>
      <c r="BK138" s="119">
        <f t="shared" si="14"/>
        <v>0</v>
      </c>
      <c r="BL138" s="19" t="s">
        <v>193</v>
      </c>
      <c r="BM138" s="19" t="s">
        <v>717</v>
      </c>
    </row>
    <row r="139" spans="2:63" s="10" customFormat="1" ht="37.4" customHeight="1">
      <c r="B139" s="164"/>
      <c r="C139" s="165"/>
      <c r="D139" s="166" t="s">
        <v>317</v>
      </c>
      <c r="E139" s="166"/>
      <c r="F139" s="166"/>
      <c r="G139" s="166"/>
      <c r="H139" s="166"/>
      <c r="I139" s="166"/>
      <c r="J139" s="166"/>
      <c r="K139" s="166"/>
      <c r="L139" s="166"/>
      <c r="M139" s="166"/>
      <c r="N139" s="285">
        <f>BK139</f>
        <v>0</v>
      </c>
      <c r="O139" s="286"/>
      <c r="P139" s="286"/>
      <c r="Q139" s="286"/>
      <c r="R139" s="167"/>
      <c r="T139" s="168"/>
      <c r="U139" s="165"/>
      <c r="V139" s="165"/>
      <c r="W139" s="169">
        <f>SUM(W140:W141)</f>
        <v>0</v>
      </c>
      <c r="X139" s="165"/>
      <c r="Y139" s="169">
        <f>SUM(Y140:Y141)</f>
        <v>0</v>
      </c>
      <c r="Z139" s="165"/>
      <c r="AA139" s="170">
        <f>SUM(AA140:AA141)</f>
        <v>0</v>
      </c>
      <c r="AR139" s="171" t="s">
        <v>198</v>
      </c>
      <c r="AT139" s="172" t="s">
        <v>78</v>
      </c>
      <c r="AU139" s="172" t="s">
        <v>79</v>
      </c>
      <c r="AY139" s="171" t="s">
        <v>183</v>
      </c>
      <c r="BK139" s="173">
        <f>SUM(BK140:BK141)</f>
        <v>0</v>
      </c>
    </row>
    <row r="140" spans="2:65" s="1" customFormat="1" ht="22.5" customHeight="1">
      <c r="B140" s="36"/>
      <c r="C140" s="175" t="s">
        <v>232</v>
      </c>
      <c r="D140" s="175" t="s">
        <v>184</v>
      </c>
      <c r="E140" s="176" t="s">
        <v>587</v>
      </c>
      <c r="F140" s="250" t="s">
        <v>588</v>
      </c>
      <c r="G140" s="250"/>
      <c r="H140" s="250"/>
      <c r="I140" s="250"/>
      <c r="J140" s="177" t="s">
        <v>301</v>
      </c>
      <c r="K140" s="178">
        <v>2</v>
      </c>
      <c r="L140" s="251">
        <v>0</v>
      </c>
      <c r="M140" s="252"/>
      <c r="N140" s="253">
        <f>ROUND(L140*K140,2)</f>
        <v>0</v>
      </c>
      <c r="O140" s="253"/>
      <c r="P140" s="253"/>
      <c r="Q140" s="253"/>
      <c r="R140" s="38"/>
      <c r="T140" s="179" t="s">
        <v>22</v>
      </c>
      <c r="U140" s="45" t="s">
        <v>44</v>
      </c>
      <c r="V140" s="37"/>
      <c r="W140" s="180">
        <f>V140*K140</f>
        <v>0</v>
      </c>
      <c r="X140" s="180">
        <v>0</v>
      </c>
      <c r="Y140" s="180">
        <f>X140*K140</f>
        <v>0</v>
      </c>
      <c r="Z140" s="180">
        <v>0</v>
      </c>
      <c r="AA140" s="181">
        <f>Z140*K140</f>
        <v>0</v>
      </c>
      <c r="AR140" s="19" t="s">
        <v>589</v>
      </c>
      <c r="AT140" s="19" t="s">
        <v>184</v>
      </c>
      <c r="AU140" s="19" t="s">
        <v>87</v>
      </c>
      <c r="AY140" s="19" t="s">
        <v>183</v>
      </c>
      <c r="BE140" s="119">
        <f>IF(U140="základní",N140,0)</f>
        <v>0</v>
      </c>
      <c r="BF140" s="119">
        <f>IF(U140="snížená",N140,0)</f>
        <v>0</v>
      </c>
      <c r="BG140" s="119">
        <f>IF(U140="zákl. přenesená",N140,0)</f>
        <v>0</v>
      </c>
      <c r="BH140" s="119">
        <f>IF(U140="sníž. přenesená",N140,0)</f>
        <v>0</v>
      </c>
      <c r="BI140" s="119">
        <f>IF(U140="nulová",N140,0)</f>
        <v>0</v>
      </c>
      <c r="BJ140" s="19" t="s">
        <v>87</v>
      </c>
      <c r="BK140" s="119">
        <f>ROUND(L140*K140,2)</f>
        <v>0</v>
      </c>
      <c r="BL140" s="19" t="s">
        <v>589</v>
      </c>
      <c r="BM140" s="19" t="s">
        <v>718</v>
      </c>
    </row>
    <row r="141" spans="2:65" s="1" customFormat="1" ht="31.5" customHeight="1">
      <c r="B141" s="36"/>
      <c r="C141" s="175" t="s">
        <v>237</v>
      </c>
      <c r="D141" s="175" t="s">
        <v>184</v>
      </c>
      <c r="E141" s="176" t="s">
        <v>592</v>
      </c>
      <c r="F141" s="250" t="s">
        <v>593</v>
      </c>
      <c r="G141" s="250"/>
      <c r="H141" s="250"/>
      <c r="I141" s="250"/>
      <c r="J141" s="177" t="s">
        <v>301</v>
      </c>
      <c r="K141" s="178">
        <v>15</v>
      </c>
      <c r="L141" s="251">
        <v>0</v>
      </c>
      <c r="M141" s="252"/>
      <c r="N141" s="253">
        <f>ROUND(L141*K141,2)</f>
        <v>0</v>
      </c>
      <c r="O141" s="253"/>
      <c r="P141" s="253"/>
      <c r="Q141" s="253"/>
      <c r="R141" s="38"/>
      <c r="T141" s="179" t="s">
        <v>22</v>
      </c>
      <c r="U141" s="45" t="s">
        <v>44</v>
      </c>
      <c r="V141" s="37"/>
      <c r="W141" s="180">
        <f>V141*K141</f>
        <v>0</v>
      </c>
      <c r="X141" s="180">
        <v>0</v>
      </c>
      <c r="Y141" s="180">
        <f>X141*K141</f>
        <v>0</v>
      </c>
      <c r="Z141" s="180">
        <v>0</v>
      </c>
      <c r="AA141" s="181">
        <f>Z141*K141</f>
        <v>0</v>
      </c>
      <c r="AR141" s="19" t="s">
        <v>589</v>
      </c>
      <c r="AT141" s="19" t="s">
        <v>184</v>
      </c>
      <c r="AU141" s="19" t="s">
        <v>87</v>
      </c>
      <c r="AY141" s="19" t="s">
        <v>183</v>
      </c>
      <c r="BE141" s="119">
        <f>IF(U141="základní",N141,0)</f>
        <v>0</v>
      </c>
      <c r="BF141" s="119">
        <f>IF(U141="snížená",N141,0)</f>
        <v>0</v>
      </c>
      <c r="BG141" s="119">
        <f>IF(U141="zákl. přenesená",N141,0)</f>
        <v>0</v>
      </c>
      <c r="BH141" s="119">
        <f>IF(U141="sníž. přenesená",N141,0)</f>
        <v>0</v>
      </c>
      <c r="BI141" s="119">
        <f>IF(U141="nulová",N141,0)</f>
        <v>0</v>
      </c>
      <c r="BJ141" s="19" t="s">
        <v>87</v>
      </c>
      <c r="BK141" s="119">
        <f>ROUND(L141*K141,2)</f>
        <v>0</v>
      </c>
      <c r="BL141" s="19" t="s">
        <v>589</v>
      </c>
      <c r="BM141" s="19" t="s">
        <v>719</v>
      </c>
    </row>
    <row r="142" spans="2:63" s="10" customFormat="1" ht="37.4" customHeight="1">
      <c r="B142" s="164"/>
      <c r="C142" s="165"/>
      <c r="D142" s="166" t="s">
        <v>151</v>
      </c>
      <c r="E142" s="166"/>
      <c r="F142" s="166"/>
      <c r="G142" s="166"/>
      <c r="H142" s="166"/>
      <c r="I142" s="166"/>
      <c r="J142" s="166"/>
      <c r="K142" s="166"/>
      <c r="L142" s="166"/>
      <c r="M142" s="166"/>
      <c r="N142" s="247">
        <f>BK142</f>
        <v>0</v>
      </c>
      <c r="O142" s="248"/>
      <c r="P142" s="248"/>
      <c r="Q142" s="248"/>
      <c r="R142" s="167"/>
      <c r="T142" s="168"/>
      <c r="U142" s="165"/>
      <c r="V142" s="165"/>
      <c r="W142" s="169">
        <f>W143</f>
        <v>0</v>
      </c>
      <c r="X142" s="165"/>
      <c r="Y142" s="169">
        <f>Y143</f>
        <v>0</v>
      </c>
      <c r="Z142" s="165"/>
      <c r="AA142" s="170">
        <f>AA143</f>
        <v>0</v>
      </c>
      <c r="AR142" s="171" t="s">
        <v>198</v>
      </c>
      <c r="AT142" s="172" t="s">
        <v>78</v>
      </c>
      <c r="AU142" s="172" t="s">
        <v>79</v>
      </c>
      <c r="AY142" s="171" t="s">
        <v>183</v>
      </c>
      <c r="BK142" s="173">
        <f>BK143</f>
        <v>0</v>
      </c>
    </row>
    <row r="143" spans="2:63" s="10" customFormat="1" ht="19.9" customHeight="1">
      <c r="B143" s="164"/>
      <c r="C143" s="165"/>
      <c r="D143" s="174" t="s">
        <v>152</v>
      </c>
      <c r="E143" s="174"/>
      <c r="F143" s="174"/>
      <c r="G143" s="174"/>
      <c r="H143" s="174"/>
      <c r="I143" s="174"/>
      <c r="J143" s="174"/>
      <c r="K143" s="174"/>
      <c r="L143" s="174"/>
      <c r="M143" s="174"/>
      <c r="N143" s="258">
        <f>BK143</f>
        <v>0</v>
      </c>
      <c r="O143" s="259"/>
      <c r="P143" s="259"/>
      <c r="Q143" s="259"/>
      <c r="R143" s="167"/>
      <c r="T143" s="168"/>
      <c r="U143" s="165"/>
      <c r="V143" s="165"/>
      <c r="W143" s="169">
        <f>SUM(W144:W150)</f>
        <v>0</v>
      </c>
      <c r="X143" s="165"/>
      <c r="Y143" s="169">
        <f>SUM(Y144:Y150)</f>
        <v>0</v>
      </c>
      <c r="Z143" s="165"/>
      <c r="AA143" s="170">
        <f>SUM(AA144:AA150)</f>
        <v>0</v>
      </c>
      <c r="AR143" s="171" t="s">
        <v>198</v>
      </c>
      <c r="AT143" s="172" t="s">
        <v>78</v>
      </c>
      <c r="AU143" s="172" t="s">
        <v>87</v>
      </c>
      <c r="AY143" s="171" t="s">
        <v>183</v>
      </c>
      <c r="BK143" s="173">
        <f>SUM(BK144:BK150)</f>
        <v>0</v>
      </c>
    </row>
    <row r="144" spans="2:65" s="1" customFormat="1" ht="44.25" customHeight="1">
      <c r="B144" s="36"/>
      <c r="C144" s="182" t="s">
        <v>241</v>
      </c>
      <c r="D144" s="182" t="s">
        <v>190</v>
      </c>
      <c r="E144" s="183" t="s">
        <v>720</v>
      </c>
      <c r="F144" s="262" t="s">
        <v>721</v>
      </c>
      <c r="G144" s="262"/>
      <c r="H144" s="262"/>
      <c r="I144" s="262"/>
      <c r="J144" s="184" t="s">
        <v>235</v>
      </c>
      <c r="K144" s="185">
        <v>1</v>
      </c>
      <c r="L144" s="263">
        <v>0</v>
      </c>
      <c r="M144" s="264"/>
      <c r="N144" s="265">
        <f aca="true" t="shared" si="15" ref="N144:N150">ROUND(L144*K144,2)</f>
        <v>0</v>
      </c>
      <c r="O144" s="253"/>
      <c r="P144" s="253"/>
      <c r="Q144" s="253"/>
      <c r="R144" s="38"/>
      <c r="T144" s="179" t="s">
        <v>22</v>
      </c>
      <c r="U144" s="45" t="s">
        <v>44</v>
      </c>
      <c r="V144" s="37"/>
      <c r="W144" s="180">
        <f aca="true" t="shared" si="16" ref="W144:W150">V144*K144</f>
        <v>0</v>
      </c>
      <c r="X144" s="180">
        <v>0</v>
      </c>
      <c r="Y144" s="180">
        <f aca="true" t="shared" si="17" ref="Y144:Y150">X144*K144</f>
        <v>0</v>
      </c>
      <c r="Z144" s="180">
        <v>0</v>
      </c>
      <c r="AA144" s="181">
        <f aca="true" t="shared" si="18" ref="AA144:AA150">Z144*K144</f>
        <v>0</v>
      </c>
      <c r="AR144" s="19" t="s">
        <v>193</v>
      </c>
      <c r="AT144" s="19" t="s">
        <v>190</v>
      </c>
      <c r="AU144" s="19" t="s">
        <v>105</v>
      </c>
      <c r="AY144" s="19" t="s">
        <v>183</v>
      </c>
      <c r="BE144" s="119">
        <f aca="true" t="shared" si="19" ref="BE144:BE150">IF(U144="základní",N144,0)</f>
        <v>0</v>
      </c>
      <c r="BF144" s="119">
        <f aca="true" t="shared" si="20" ref="BF144:BF150">IF(U144="snížená",N144,0)</f>
        <v>0</v>
      </c>
      <c r="BG144" s="119">
        <f aca="true" t="shared" si="21" ref="BG144:BG150">IF(U144="zákl. přenesená",N144,0)</f>
        <v>0</v>
      </c>
      <c r="BH144" s="119">
        <f aca="true" t="shared" si="22" ref="BH144:BH150">IF(U144="sníž. přenesená",N144,0)</f>
        <v>0</v>
      </c>
      <c r="BI144" s="119">
        <f aca="true" t="shared" si="23" ref="BI144:BI150">IF(U144="nulová",N144,0)</f>
        <v>0</v>
      </c>
      <c r="BJ144" s="19" t="s">
        <v>87</v>
      </c>
      <c r="BK144" s="119">
        <f aca="true" t="shared" si="24" ref="BK144:BK150">ROUND(L144*K144,2)</f>
        <v>0</v>
      </c>
      <c r="BL144" s="19" t="s">
        <v>193</v>
      </c>
      <c r="BM144" s="19" t="s">
        <v>722</v>
      </c>
    </row>
    <row r="145" spans="2:65" s="1" customFormat="1" ht="44.25" customHeight="1">
      <c r="B145" s="36"/>
      <c r="C145" s="182" t="s">
        <v>11</v>
      </c>
      <c r="D145" s="182" t="s">
        <v>190</v>
      </c>
      <c r="E145" s="183" t="s">
        <v>723</v>
      </c>
      <c r="F145" s="262" t="s">
        <v>724</v>
      </c>
      <c r="G145" s="262"/>
      <c r="H145" s="262"/>
      <c r="I145" s="262"/>
      <c r="J145" s="184" t="s">
        <v>235</v>
      </c>
      <c r="K145" s="185">
        <v>1</v>
      </c>
      <c r="L145" s="263">
        <v>0</v>
      </c>
      <c r="M145" s="264"/>
      <c r="N145" s="265">
        <f t="shared" si="15"/>
        <v>0</v>
      </c>
      <c r="O145" s="253"/>
      <c r="P145" s="253"/>
      <c r="Q145" s="253"/>
      <c r="R145" s="38"/>
      <c r="T145" s="179" t="s">
        <v>22</v>
      </c>
      <c r="U145" s="45" t="s">
        <v>44</v>
      </c>
      <c r="V145" s="37"/>
      <c r="W145" s="180">
        <f t="shared" si="16"/>
        <v>0</v>
      </c>
      <c r="X145" s="180">
        <v>0</v>
      </c>
      <c r="Y145" s="180">
        <f t="shared" si="17"/>
        <v>0</v>
      </c>
      <c r="Z145" s="180">
        <v>0</v>
      </c>
      <c r="AA145" s="181">
        <f t="shared" si="18"/>
        <v>0</v>
      </c>
      <c r="AR145" s="19" t="s">
        <v>193</v>
      </c>
      <c r="AT145" s="19" t="s">
        <v>190</v>
      </c>
      <c r="AU145" s="19" t="s">
        <v>105</v>
      </c>
      <c r="AY145" s="19" t="s">
        <v>183</v>
      </c>
      <c r="BE145" s="119">
        <f t="shared" si="19"/>
        <v>0</v>
      </c>
      <c r="BF145" s="119">
        <f t="shared" si="20"/>
        <v>0</v>
      </c>
      <c r="BG145" s="119">
        <f t="shared" si="21"/>
        <v>0</v>
      </c>
      <c r="BH145" s="119">
        <f t="shared" si="22"/>
        <v>0</v>
      </c>
      <c r="BI145" s="119">
        <f t="shared" si="23"/>
        <v>0</v>
      </c>
      <c r="BJ145" s="19" t="s">
        <v>87</v>
      </c>
      <c r="BK145" s="119">
        <f t="shared" si="24"/>
        <v>0</v>
      </c>
      <c r="BL145" s="19" t="s">
        <v>193</v>
      </c>
      <c r="BM145" s="19" t="s">
        <v>725</v>
      </c>
    </row>
    <row r="146" spans="2:65" s="1" customFormat="1" ht="31.5" customHeight="1">
      <c r="B146" s="36"/>
      <c r="C146" s="182" t="s">
        <v>248</v>
      </c>
      <c r="D146" s="182" t="s">
        <v>190</v>
      </c>
      <c r="E146" s="183" t="s">
        <v>726</v>
      </c>
      <c r="F146" s="262" t="s">
        <v>727</v>
      </c>
      <c r="G146" s="262"/>
      <c r="H146" s="262"/>
      <c r="I146" s="262"/>
      <c r="J146" s="184" t="s">
        <v>235</v>
      </c>
      <c r="K146" s="185">
        <v>1</v>
      </c>
      <c r="L146" s="263">
        <v>0</v>
      </c>
      <c r="M146" s="264"/>
      <c r="N146" s="265">
        <f t="shared" si="15"/>
        <v>0</v>
      </c>
      <c r="O146" s="253"/>
      <c r="P146" s="253"/>
      <c r="Q146" s="253"/>
      <c r="R146" s="38"/>
      <c r="T146" s="179" t="s">
        <v>22</v>
      </c>
      <c r="U146" s="45" t="s">
        <v>44</v>
      </c>
      <c r="V146" s="37"/>
      <c r="W146" s="180">
        <f t="shared" si="16"/>
        <v>0</v>
      </c>
      <c r="X146" s="180">
        <v>0</v>
      </c>
      <c r="Y146" s="180">
        <f t="shared" si="17"/>
        <v>0</v>
      </c>
      <c r="Z146" s="180">
        <v>0</v>
      </c>
      <c r="AA146" s="181">
        <f t="shared" si="18"/>
        <v>0</v>
      </c>
      <c r="AR146" s="19" t="s">
        <v>193</v>
      </c>
      <c r="AT146" s="19" t="s">
        <v>190</v>
      </c>
      <c r="AU146" s="19" t="s">
        <v>105</v>
      </c>
      <c r="AY146" s="19" t="s">
        <v>183</v>
      </c>
      <c r="BE146" s="119">
        <f t="shared" si="19"/>
        <v>0</v>
      </c>
      <c r="BF146" s="119">
        <f t="shared" si="20"/>
        <v>0</v>
      </c>
      <c r="BG146" s="119">
        <f t="shared" si="21"/>
        <v>0</v>
      </c>
      <c r="BH146" s="119">
        <f t="shared" si="22"/>
        <v>0</v>
      </c>
      <c r="BI146" s="119">
        <f t="shared" si="23"/>
        <v>0</v>
      </c>
      <c r="BJ146" s="19" t="s">
        <v>87</v>
      </c>
      <c r="BK146" s="119">
        <f t="shared" si="24"/>
        <v>0</v>
      </c>
      <c r="BL146" s="19" t="s">
        <v>193</v>
      </c>
      <c r="BM146" s="19" t="s">
        <v>728</v>
      </c>
    </row>
    <row r="147" spans="2:65" s="1" customFormat="1" ht="31.5" customHeight="1">
      <c r="B147" s="36"/>
      <c r="C147" s="182" t="s">
        <v>252</v>
      </c>
      <c r="D147" s="182" t="s">
        <v>190</v>
      </c>
      <c r="E147" s="183" t="s">
        <v>729</v>
      </c>
      <c r="F147" s="262" t="s">
        <v>629</v>
      </c>
      <c r="G147" s="262"/>
      <c r="H147" s="262"/>
      <c r="I147" s="262"/>
      <c r="J147" s="184" t="s">
        <v>235</v>
      </c>
      <c r="K147" s="185">
        <v>1</v>
      </c>
      <c r="L147" s="263">
        <v>0</v>
      </c>
      <c r="M147" s="264"/>
      <c r="N147" s="265">
        <f t="shared" si="15"/>
        <v>0</v>
      </c>
      <c r="O147" s="253"/>
      <c r="P147" s="253"/>
      <c r="Q147" s="253"/>
      <c r="R147" s="38"/>
      <c r="T147" s="179" t="s">
        <v>22</v>
      </c>
      <c r="U147" s="45" t="s">
        <v>44</v>
      </c>
      <c r="V147" s="37"/>
      <c r="W147" s="180">
        <f t="shared" si="16"/>
        <v>0</v>
      </c>
      <c r="X147" s="180">
        <v>0</v>
      </c>
      <c r="Y147" s="180">
        <f t="shared" si="17"/>
        <v>0</v>
      </c>
      <c r="Z147" s="180">
        <v>0</v>
      </c>
      <c r="AA147" s="181">
        <f t="shared" si="18"/>
        <v>0</v>
      </c>
      <c r="AR147" s="19" t="s">
        <v>193</v>
      </c>
      <c r="AT147" s="19" t="s">
        <v>190</v>
      </c>
      <c r="AU147" s="19" t="s">
        <v>105</v>
      </c>
      <c r="AY147" s="19" t="s">
        <v>183</v>
      </c>
      <c r="BE147" s="119">
        <f t="shared" si="19"/>
        <v>0</v>
      </c>
      <c r="BF147" s="119">
        <f t="shared" si="20"/>
        <v>0</v>
      </c>
      <c r="BG147" s="119">
        <f t="shared" si="21"/>
        <v>0</v>
      </c>
      <c r="BH147" s="119">
        <f t="shared" si="22"/>
        <v>0</v>
      </c>
      <c r="BI147" s="119">
        <f t="shared" si="23"/>
        <v>0</v>
      </c>
      <c r="BJ147" s="19" t="s">
        <v>87</v>
      </c>
      <c r="BK147" s="119">
        <f t="shared" si="24"/>
        <v>0</v>
      </c>
      <c r="BL147" s="19" t="s">
        <v>193</v>
      </c>
      <c r="BM147" s="19" t="s">
        <v>730</v>
      </c>
    </row>
    <row r="148" spans="2:65" s="1" customFormat="1" ht="31.5" customHeight="1">
      <c r="B148" s="36"/>
      <c r="C148" s="182" t="s">
        <v>256</v>
      </c>
      <c r="D148" s="182" t="s">
        <v>190</v>
      </c>
      <c r="E148" s="183" t="s">
        <v>731</v>
      </c>
      <c r="F148" s="262" t="s">
        <v>732</v>
      </c>
      <c r="G148" s="262"/>
      <c r="H148" s="262"/>
      <c r="I148" s="262"/>
      <c r="J148" s="184" t="s">
        <v>235</v>
      </c>
      <c r="K148" s="185">
        <v>1</v>
      </c>
      <c r="L148" s="263">
        <v>0</v>
      </c>
      <c r="M148" s="264"/>
      <c r="N148" s="265">
        <f t="shared" si="15"/>
        <v>0</v>
      </c>
      <c r="O148" s="253"/>
      <c r="P148" s="253"/>
      <c r="Q148" s="253"/>
      <c r="R148" s="38"/>
      <c r="T148" s="179" t="s">
        <v>22</v>
      </c>
      <c r="U148" s="45" t="s">
        <v>44</v>
      </c>
      <c r="V148" s="37"/>
      <c r="W148" s="180">
        <f t="shared" si="16"/>
        <v>0</v>
      </c>
      <c r="X148" s="180">
        <v>0</v>
      </c>
      <c r="Y148" s="180">
        <f t="shared" si="17"/>
        <v>0</v>
      </c>
      <c r="Z148" s="180">
        <v>0</v>
      </c>
      <c r="AA148" s="181">
        <f t="shared" si="18"/>
        <v>0</v>
      </c>
      <c r="AR148" s="19" t="s">
        <v>193</v>
      </c>
      <c r="AT148" s="19" t="s">
        <v>190</v>
      </c>
      <c r="AU148" s="19" t="s">
        <v>105</v>
      </c>
      <c r="AY148" s="19" t="s">
        <v>183</v>
      </c>
      <c r="BE148" s="119">
        <f t="shared" si="19"/>
        <v>0</v>
      </c>
      <c r="BF148" s="119">
        <f t="shared" si="20"/>
        <v>0</v>
      </c>
      <c r="BG148" s="119">
        <f t="shared" si="21"/>
        <v>0</v>
      </c>
      <c r="BH148" s="119">
        <f t="shared" si="22"/>
        <v>0</v>
      </c>
      <c r="BI148" s="119">
        <f t="shared" si="23"/>
        <v>0</v>
      </c>
      <c r="BJ148" s="19" t="s">
        <v>87</v>
      </c>
      <c r="BK148" s="119">
        <f t="shared" si="24"/>
        <v>0</v>
      </c>
      <c r="BL148" s="19" t="s">
        <v>193</v>
      </c>
      <c r="BM148" s="19" t="s">
        <v>733</v>
      </c>
    </row>
    <row r="149" spans="2:65" s="1" customFormat="1" ht="22.5" customHeight="1">
      <c r="B149" s="36"/>
      <c r="C149" s="182" t="s">
        <v>261</v>
      </c>
      <c r="D149" s="182" t="s">
        <v>190</v>
      </c>
      <c r="E149" s="183" t="s">
        <v>242</v>
      </c>
      <c r="F149" s="262" t="s">
        <v>734</v>
      </c>
      <c r="G149" s="262"/>
      <c r="H149" s="262"/>
      <c r="I149" s="262"/>
      <c r="J149" s="184" t="s">
        <v>235</v>
      </c>
      <c r="K149" s="185">
        <v>1</v>
      </c>
      <c r="L149" s="263">
        <v>0</v>
      </c>
      <c r="M149" s="264"/>
      <c r="N149" s="265">
        <f t="shared" si="15"/>
        <v>0</v>
      </c>
      <c r="O149" s="253"/>
      <c r="P149" s="253"/>
      <c r="Q149" s="253"/>
      <c r="R149" s="38"/>
      <c r="T149" s="179" t="s">
        <v>22</v>
      </c>
      <c r="U149" s="45" t="s">
        <v>44</v>
      </c>
      <c r="V149" s="37"/>
      <c r="W149" s="180">
        <f t="shared" si="16"/>
        <v>0</v>
      </c>
      <c r="X149" s="180">
        <v>0</v>
      </c>
      <c r="Y149" s="180">
        <f t="shared" si="17"/>
        <v>0</v>
      </c>
      <c r="Z149" s="180">
        <v>0</v>
      </c>
      <c r="AA149" s="181">
        <f t="shared" si="18"/>
        <v>0</v>
      </c>
      <c r="AR149" s="19" t="s">
        <v>541</v>
      </c>
      <c r="AT149" s="19" t="s">
        <v>190</v>
      </c>
      <c r="AU149" s="19" t="s">
        <v>105</v>
      </c>
      <c r="AY149" s="19" t="s">
        <v>183</v>
      </c>
      <c r="BE149" s="119">
        <f t="shared" si="19"/>
        <v>0</v>
      </c>
      <c r="BF149" s="119">
        <f t="shared" si="20"/>
        <v>0</v>
      </c>
      <c r="BG149" s="119">
        <f t="shared" si="21"/>
        <v>0</v>
      </c>
      <c r="BH149" s="119">
        <f t="shared" si="22"/>
        <v>0</v>
      </c>
      <c r="BI149" s="119">
        <f t="shared" si="23"/>
        <v>0</v>
      </c>
      <c r="BJ149" s="19" t="s">
        <v>87</v>
      </c>
      <c r="BK149" s="119">
        <f t="shared" si="24"/>
        <v>0</v>
      </c>
      <c r="BL149" s="19" t="s">
        <v>188</v>
      </c>
      <c r="BM149" s="19" t="s">
        <v>735</v>
      </c>
    </row>
    <row r="150" spans="2:65" s="1" customFormat="1" ht="22.5" customHeight="1">
      <c r="B150" s="36"/>
      <c r="C150" s="182" t="s">
        <v>265</v>
      </c>
      <c r="D150" s="182" t="s">
        <v>190</v>
      </c>
      <c r="E150" s="183" t="s">
        <v>736</v>
      </c>
      <c r="F150" s="262" t="s">
        <v>737</v>
      </c>
      <c r="G150" s="262"/>
      <c r="H150" s="262"/>
      <c r="I150" s="262"/>
      <c r="J150" s="184" t="s">
        <v>235</v>
      </c>
      <c r="K150" s="185">
        <v>1</v>
      </c>
      <c r="L150" s="263">
        <v>0</v>
      </c>
      <c r="M150" s="264"/>
      <c r="N150" s="265">
        <f t="shared" si="15"/>
        <v>0</v>
      </c>
      <c r="O150" s="253"/>
      <c r="P150" s="253"/>
      <c r="Q150" s="253"/>
      <c r="R150" s="38"/>
      <c r="T150" s="179" t="s">
        <v>22</v>
      </c>
      <c r="U150" s="45" t="s">
        <v>44</v>
      </c>
      <c r="V150" s="37"/>
      <c r="W150" s="180">
        <f t="shared" si="16"/>
        <v>0</v>
      </c>
      <c r="X150" s="180">
        <v>0</v>
      </c>
      <c r="Y150" s="180">
        <f t="shared" si="17"/>
        <v>0</v>
      </c>
      <c r="Z150" s="180">
        <v>0</v>
      </c>
      <c r="AA150" s="181">
        <f t="shared" si="18"/>
        <v>0</v>
      </c>
      <c r="AR150" s="19" t="s">
        <v>193</v>
      </c>
      <c r="AT150" s="19" t="s">
        <v>190</v>
      </c>
      <c r="AU150" s="19" t="s">
        <v>105</v>
      </c>
      <c r="AY150" s="19" t="s">
        <v>183</v>
      </c>
      <c r="BE150" s="119">
        <f t="shared" si="19"/>
        <v>0</v>
      </c>
      <c r="BF150" s="119">
        <f t="shared" si="20"/>
        <v>0</v>
      </c>
      <c r="BG150" s="119">
        <f t="shared" si="21"/>
        <v>0</v>
      </c>
      <c r="BH150" s="119">
        <f t="shared" si="22"/>
        <v>0</v>
      </c>
      <c r="BI150" s="119">
        <f t="shared" si="23"/>
        <v>0</v>
      </c>
      <c r="BJ150" s="19" t="s">
        <v>87</v>
      </c>
      <c r="BK150" s="119">
        <f t="shared" si="24"/>
        <v>0</v>
      </c>
      <c r="BL150" s="19" t="s">
        <v>193</v>
      </c>
      <c r="BM150" s="19" t="s">
        <v>738</v>
      </c>
    </row>
    <row r="151" spans="2:63" s="10" customFormat="1" ht="37.4" customHeight="1">
      <c r="B151" s="164"/>
      <c r="C151" s="165"/>
      <c r="D151" s="166" t="s">
        <v>154</v>
      </c>
      <c r="E151" s="166"/>
      <c r="F151" s="166"/>
      <c r="G151" s="166"/>
      <c r="H151" s="166"/>
      <c r="I151" s="166"/>
      <c r="J151" s="166"/>
      <c r="K151" s="166"/>
      <c r="L151" s="166"/>
      <c r="M151" s="166"/>
      <c r="N151" s="247">
        <f>BK151</f>
        <v>0</v>
      </c>
      <c r="O151" s="248"/>
      <c r="P151" s="248"/>
      <c r="Q151" s="248"/>
      <c r="R151" s="167"/>
      <c r="T151" s="168"/>
      <c r="U151" s="165"/>
      <c r="V151" s="165"/>
      <c r="W151" s="169">
        <f>W152+W154+W157+W159</f>
        <v>0</v>
      </c>
      <c r="X151" s="165"/>
      <c r="Y151" s="169">
        <f>Y152+Y154+Y157+Y159</f>
        <v>0</v>
      </c>
      <c r="Z151" s="165"/>
      <c r="AA151" s="170">
        <f>AA152+AA154+AA157+AA159</f>
        <v>0</v>
      </c>
      <c r="AR151" s="171" t="s">
        <v>202</v>
      </c>
      <c r="AT151" s="172" t="s">
        <v>78</v>
      </c>
      <c r="AU151" s="172" t="s">
        <v>79</v>
      </c>
      <c r="AY151" s="171" t="s">
        <v>183</v>
      </c>
      <c r="BK151" s="173">
        <f>BK152+BK154+BK157+BK159</f>
        <v>0</v>
      </c>
    </row>
    <row r="152" spans="2:63" s="10" customFormat="1" ht="19.9" customHeight="1">
      <c r="B152" s="164"/>
      <c r="C152" s="165"/>
      <c r="D152" s="174" t="s">
        <v>155</v>
      </c>
      <c r="E152" s="174"/>
      <c r="F152" s="174"/>
      <c r="G152" s="174"/>
      <c r="H152" s="174"/>
      <c r="I152" s="174"/>
      <c r="J152" s="174"/>
      <c r="K152" s="174"/>
      <c r="L152" s="174"/>
      <c r="M152" s="174"/>
      <c r="N152" s="258">
        <f>BK152</f>
        <v>0</v>
      </c>
      <c r="O152" s="259"/>
      <c r="P152" s="259"/>
      <c r="Q152" s="259"/>
      <c r="R152" s="167"/>
      <c r="T152" s="168"/>
      <c r="U152" s="165"/>
      <c r="V152" s="165"/>
      <c r="W152" s="169">
        <f>W153</f>
        <v>0</v>
      </c>
      <c r="X152" s="165"/>
      <c r="Y152" s="169">
        <f>Y153</f>
        <v>0</v>
      </c>
      <c r="Z152" s="165"/>
      <c r="AA152" s="170">
        <f>AA153</f>
        <v>0</v>
      </c>
      <c r="AR152" s="171" t="s">
        <v>202</v>
      </c>
      <c r="AT152" s="172" t="s">
        <v>78</v>
      </c>
      <c r="AU152" s="172" t="s">
        <v>87</v>
      </c>
      <c r="AY152" s="171" t="s">
        <v>183</v>
      </c>
      <c r="BK152" s="173">
        <f>BK153</f>
        <v>0</v>
      </c>
    </row>
    <row r="153" spans="2:65" s="1" customFormat="1" ht="22.5" customHeight="1">
      <c r="B153" s="36"/>
      <c r="C153" s="175" t="s">
        <v>10</v>
      </c>
      <c r="D153" s="175" t="s">
        <v>184</v>
      </c>
      <c r="E153" s="176" t="s">
        <v>281</v>
      </c>
      <c r="F153" s="250" t="s">
        <v>282</v>
      </c>
      <c r="G153" s="250"/>
      <c r="H153" s="250"/>
      <c r="I153" s="250"/>
      <c r="J153" s="177" t="s">
        <v>283</v>
      </c>
      <c r="K153" s="178">
        <v>1</v>
      </c>
      <c r="L153" s="251">
        <v>0</v>
      </c>
      <c r="M153" s="252"/>
      <c r="N153" s="253">
        <f>ROUND(L153*K153,2)</f>
        <v>0</v>
      </c>
      <c r="O153" s="253"/>
      <c r="P153" s="253"/>
      <c r="Q153" s="253"/>
      <c r="R153" s="38"/>
      <c r="T153" s="179" t="s">
        <v>22</v>
      </c>
      <c r="U153" s="45" t="s">
        <v>44</v>
      </c>
      <c r="V153" s="37"/>
      <c r="W153" s="180">
        <f>V153*K153</f>
        <v>0</v>
      </c>
      <c r="X153" s="180">
        <v>0</v>
      </c>
      <c r="Y153" s="180">
        <f>X153*K153</f>
        <v>0</v>
      </c>
      <c r="Z153" s="180">
        <v>0</v>
      </c>
      <c r="AA153" s="181">
        <f>Z153*K153</f>
        <v>0</v>
      </c>
      <c r="AR153" s="19" t="s">
        <v>284</v>
      </c>
      <c r="AT153" s="19" t="s">
        <v>184</v>
      </c>
      <c r="AU153" s="19" t="s">
        <v>105</v>
      </c>
      <c r="AY153" s="19" t="s">
        <v>183</v>
      </c>
      <c r="BE153" s="119">
        <f>IF(U153="základní",N153,0)</f>
        <v>0</v>
      </c>
      <c r="BF153" s="119">
        <f>IF(U153="snížená",N153,0)</f>
        <v>0</v>
      </c>
      <c r="BG153" s="119">
        <f>IF(U153="zákl. přenesená",N153,0)</f>
        <v>0</v>
      </c>
      <c r="BH153" s="119">
        <f>IF(U153="sníž. přenesená",N153,0)</f>
        <v>0</v>
      </c>
      <c r="BI153" s="119">
        <f>IF(U153="nulová",N153,0)</f>
        <v>0</v>
      </c>
      <c r="BJ153" s="19" t="s">
        <v>87</v>
      </c>
      <c r="BK153" s="119">
        <f>ROUND(L153*K153,2)</f>
        <v>0</v>
      </c>
      <c r="BL153" s="19" t="s">
        <v>284</v>
      </c>
      <c r="BM153" s="19" t="s">
        <v>739</v>
      </c>
    </row>
    <row r="154" spans="2:63" s="10" customFormat="1" ht="29.9" customHeight="1">
      <c r="B154" s="164"/>
      <c r="C154" s="165"/>
      <c r="D154" s="174" t="s">
        <v>156</v>
      </c>
      <c r="E154" s="174"/>
      <c r="F154" s="174"/>
      <c r="G154" s="174"/>
      <c r="H154" s="174"/>
      <c r="I154" s="174"/>
      <c r="J154" s="174"/>
      <c r="K154" s="174"/>
      <c r="L154" s="174"/>
      <c r="M154" s="174"/>
      <c r="N154" s="260">
        <f>BK154</f>
        <v>0</v>
      </c>
      <c r="O154" s="261"/>
      <c r="P154" s="261"/>
      <c r="Q154" s="261"/>
      <c r="R154" s="167"/>
      <c r="T154" s="168"/>
      <c r="U154" s="165"/>
      <c r="V154" s="165"/>
      <c r="W154" s="169">
        <f>SUM(W155:W156)</f>
        <v>0</v>
      </c>
      <c r="X154" s="165"/>
      <c r="Y154" s="169">
        <f>SUM(Y155:Y156)</f>
        <v>0</v>
      </c>
      <c r="Z154" s="165"/>
      <c r="AA154" s="170">
        <f>SUM(AA155:AA156)</f>
        <v>0</v>
      </c>
      <c r="AR154" s="171" t="s">
        <v>202</v>
      </c>
      <c r="AT154" s="172" t="s">
        <v>78</v>
      </c>
      <c r="AU154" s="172" t="s">
        <v>87</v>
      </c>
      <c r="AY154" s="171" t="s">
        <v>183</v>
      </c>
      <c r="BK154" s="173">
        <f>SUM(BK155:BK156)</f>
        <v>0</v>
      </c>
    </row>
    <row r="155" spans="2:65" s="1" customFormat="1" ht="22.5" customHeight="1">
      <c r="B155" s="36"/>
      <c r="C155" s="175" t="s">
        <v>272</v>
      </c>
      <c r="D155" s="175" t="s">
        <v>184</v>
      </c>
      <c r="E155" s="176" t="s">
        <v>291</v>
      </c>
      <c r="F155" s="250" t="s">
        <v>292</v>
      </c>
      <c r="G155" s="250"/>
      <c r="H155" s="250"/>
      <c r="I155" s="250"/>
      <c r="J155" s="177" t="s">
        <v>283</v>
      </c>
      <c r="K155" s="178">
        <v>1</v>
      </c>
      <c r="L155" s="251">
        <v>0</v>
      </c>
      <c r="M155" s="252"/>
      <c r="N155" s="253">
        <f>ROUND(L155*K155,2)</f>
        <v>0</v>
      </c>
      <c r="O155" s="253"/>
      <c r="P155" s="253"/>
      <c r="Q155" s="253"/>
      <c r="R155" s="38"/>
      <c r="T155" s="179" t="s">
        <v>22</v>
      </c>
      <c r="U155" s="45" t="s">
        <v>44</v>
      </c>
      <c r="V155" s="37"/>
      <c r="W155" s="180">
        <f>V155*K155</f>
        <v>0</v>
      </c>
      <c r="X155" s="180">
        <v>0</v>
      </c>
      <c r="Y155" s="180">
        <f>X155*K155</f>
        <v>0</v>
      </c>
      <c r="Z155" s="180">
        <v>0</v>
      </c>
      <c r="AA155" s="181">
        <f>Z155*K155</f>
        <v>0</v>
      </c>
      <c r="AR155" s="19" t="s">
        <v>284</v>
      </c>
      <c r="AT155" s="19" t="s">
        <v>184</v>
      </c>
      <c r="AU155" s="19" t="s">
        <v>105</v>
      </c>
      <c r="AY155" s="19" t="s">
        <v>183</v>
      </c>
      <c r="BE155" s="119">
        <f>IF(U155="základní",N155,0)</f>
        <v>0</v>
      </c>
      <c r="BF155" s="119">
        <f>IF(U155="snížená",N155,0)</f>
        <v>0</v>
      </c>
      <c r="BG155" s="119">
        <f>IF(U155="zákl. přenesená",N155,0)</f>
        <v>0</v>
      </c>
      <c r="BH155" s="119">
        <f>IF(U155="sníž. přenesená",N155,0)</f>
        <v>0</v>
      </c>
      <c r="BI155" s="119">
        <f>IF(U155="nulová",N155,0)</f>
        <v>0</v>
      </c>
      <c r="BJ155" s="19" t="s">
        <v>87</v>
      </c>
      <c r="BK155" s="119">
        <f>ROUND(L155*K155,2)</f>
        <v>0</v>
      </c>
      <c r="BL155" s="19" t="s">
        <v>284</v>
      </c>
      <c r="BM155" s="19" t="s">
        <v>740</v>
      </c>
    </row>
    <row r="156" spans="2:65" s="1" customFormat="1" ht="22.5" customHeight="1">
      <c r="B156" s="36"/>
      <c r="C156" s="175" t="s">
        <v>276</v>
      </c>
      <c r="D156" s="175" t="s">
        <v>184</v>
      </c>
      <c r="E156" s="176" t="s">
        <v>287</v>
      </c>
      <c r="F156" s="250" t="s">
        <v>288</v>
      </c>
      <c r="G156" s="250"/>
      <c r="H156" s="250"/>
      <c r="I156" s="250"/>
      <c r="J156" s="177" t="s">
        <v>283</v>
      </c>
      <c r="K156" s="178">
        <v>1</v>
      </c>
      <c r="L156" s="251">
        <v>0</v>
      </c>
      <c r="M156" s="252"/>
      <c r="N156" s="253">
        <f>ROUND(L156*K156,2)</f>
        <v>0</v>
      </c>
      <c r="O156" s="253"/>
      <c r="P156" s="253"/>
      <c r="Q156" s="253"/>
      <c r="R156" s="38"/>
      <c r="T156" s="179" t="s">
        <v>22</v>
      </c>
      <c r="U156" s="45" t="s">
        <v>44</v>
      </c>
      <c r="V156" s="37"/>
      <c r="W156" s="180">
        <f>V156*K156</f>
        <v>0</v>
      </c>
      <c r="X156" s="180">
        <v>0</v>
      </c>
      <c r="Y156" s="180">
        <f>X156*K156</f>
        <v>0</v>
      </c>
      <c r="Z156" s="180">
        <v>0</v>
      </c>
      <c r="AA156" s="181">
        <f>Z156*K156</f>
        <v>0</v>
      </c>
      <c r="AR156" s="19" t="s">
        <v>284</v>
      </c>
      <c r="AT156" s="19" t="s">
        <v>184</v>
      </c>
      <c r="AU156" s="19" t="s">
        <v>105</v>
      </c>
      <c r="AY156" s="19" t="s">
        <v>183</v>
      </c>
      <c r="BE156" s="119">
        <f>IF(U156="základní",N156,0)</f>
        <v>0</v>
      </c>
      <c r="BF156" s="119">
        <f>IF(U156="snížená",N156,0)</f>
        <v>0</v>
      </c>
      <c r="BG156" s="119">
        <f>IF(U156="zákl. přenesená",N156,0)</f>
        <v>0</v>
      </c>
      <c r="BH156" s="119">
        <f>IF(U156="sníž. přenesená",N156,0)</f>
        <v>0</v>
      </c>
      <c r="BI156" s="119">
        <f>IF(U156="nulová",N156,0)</f>
        <v>0</v>
      </c>
      <c r="BJ156" s="19" t="s">
        <v>87</v>
      </c>
      <c r="BK156" s="119">
        <f>ROUND(L156*K156,2)</f>
        <v>0</v>
      </c>
      <c r="BL156" s="19" t="s">
        <v>284</v>
      </c>
      <c r="BM156" s="19" t="s">
        <v>741</v>
      </c>
    </row>
    <row r="157" spans="2:63" s="10" customFormat="1" ht="29.9" customHeight="1">
      <c r="B157" s="164"/>
      <c r="C157" s="165"/>
      <c r="D157" s="174" t="s">
        <v>157</v>
      </c>
      <c r="E157" s="174"/>
      <c r="F157" s="174"/>
      <c r="G157" s="174"/>
      <c r="H157" s="174"/>
      <c r="I157" s="174"/>
      <c r="J157" s="174"/>
      <c r="K157" s="174"/>
      <c r="L157" s="174"/>
      <c r="M157" s="174"/>
      <c r="N157" s="260">
        <f>BK157</f>
        <v>0</v>
      </c>
      <c r="O157" s="261"/>
      <c r="P157" s="261"/>
      <c r="Q157" s="261"/>
      <c r="R157" s="167"/>
      <c r="T157" s="168"/>
      <c r="U157" s="165"/>
      <c r="V157" s="165"/>
      <c r="W157" s="169">
        <f>W158</f>
        <v>0</v>
      </c>
      <c r="X157" s="165"/>
      <c r="Y157" s="169">
        <f>Y158</f>
        <v>0</v>
      </c>
      <c r="Z157" s="165"/>
      <c r="AA157" s="170">
        <f>AA158</f>
        <v>0</v>
      </c>
      <c r="AR157" s="171" t="s">
        <v>202</v>
      </c>
      <c r="AT157" s="172" t="s">
        <v>78</v>
      </c>
      <c r="AU157" s="172" t="s">
        <v>87</v>
      </c>
      <c r="AY157" s="171" t="s">
        <v>183</v>
      </c>
      <c r="BK157" s="173">
        <f>BK158</f>
        <v>0</v>
      </c>
    </row>
    <row r="158" spans="2:65" s="1" customFormat="1" ht="22.5" customHeight="1">
      <c r="B158" s="36"/>
      <c r="C158" s="175" t="s">
        <v>280</v>
      </c>
      <c r="D158" s="175" t="s">
        <v>184</v>
      </c>
      <c r="E158" s="176" t="s">
        <v>295</v>
      </c>
      <c r="F158" s="250" t="s">
        <v>296</v>
      </c>
      <c r="G158" s="250"/>
      <c r="H158" s="250"/>
      <c r="I158" s="250"/>
      <c r="J158" s="177" t="s">
        <v>283</v>
      </c>
      <c r="K158" s="178">
        <v>1</v>
      </c>
      <c r="L158" s="251">
        <v>0</v>
      </c>
      <c r="M158" s="252"/>
      <c r="N158" s="253">
        <f>ROUND(L158*K158,2)</f>
        <v>0</v>
      </c>
      <c r="O158" s="253"/>
      <c r="P158" s="253"/>
      <c r="Q158" s="253"/>
      <c r="R158" s="38"/>
      <c r="T158" s="179" t="s">
        <v>22</v>
      </c>
      <c r="U158" s="45" t="s">
        <v>44</v>
      </c>
      <c r="V158" s="37"/>
      <c r="W158" s="180">
        <f>V158*K158</f>
        <v>0</v>
      </c>
      <c r="X158" s="180">
        <v>0</v>
      </c>
      <c r="Y158" s="180">
        <f>X158*K158</f>
        <v>0</v>
      </c>
      <c r="Z158" s="180">
        <v>0</v>
      </c>
      <c r="AA158" s="181">
        <f>Z158*K158</f>
        <v>0</v>
      </c>
      <c r="AR158" s="19" t="s">
        <v>284</v>
      </c>
      <c r="AT158" s="19" t="s">
        <v>184</v>
      </c>
      <c r="AU158" s="19" t="s">
        <v>105</v>
      </c>
      <c r="AY158" s="19" t="s">
        <v>183</v>
      </c>
      <c r="BE158" s="119">
        <f>IF(U158="základní",N158,0)</f>
        <v>0</v>
      </c>
      <c r="BF158" s="119">
        <f>IF(U158="snížená",N158,0)</f>
        <v>0</v>
      </c>
      <c r="BG158" s="119">
        <f>IF(U158="zákl. přenesená",N158,0)</f>
        <v>0</v>
      </c>
      <c r="BH158" s="119">
        <f>IF(U158="sníž. přenesená",N158,0)</f>
        <v>0</v>
      </c>
      <c r="BI158" s="119">
        <f>IF(U158="nulová",N158,0)</f>
        <v>0</v>
      </c>
      <c r="BJ158" s="19" t="s">
        <v>87</v>
      </c>
      <c r="BK158" s="119">
        <f>ROUND(L158*K158,2)</f>
        <v>0</v>
      </c>
      <c r="BL158" s="19" t="s">
        <v>284</v>
      </c>
      <c r="BM158" s="19" t="s">
        <v>742</v>
      </c>
    </row>
    <row r="159" spans="2:63" s="10" customFormat="1" ht="29.9" customHeight="1">
      <c r="B159" s="164"/>
      <c r="C159" s="165"/>
      <c r="D159" s="174" t="s">
        <v>158</v>
      </c>
      <c r="E159" s="174"/>
      <c r="F159" s="174"/>
      <c r="G159" s="174"/>
      <c r="H159" s="174"/>
      <c r="I159" s="174"/>
      <c r="J159" s="174"/>
      <c r="K159" s="174"/>
      <c r="L159" s="174"/>
      <c r="M159" s="174"/>
      <c r="N159" s="260">
        <f>BK159</f>
        <v>0</v>
      </c>
      <c r="O159" s="261"/>
      <c r="P159" s="261"/>
      <c r="Q159" s="261"/>
      <c r="R159" s="167"/>
      <c r="T159" s="168"/>
      <c r="U159" s="165"/>
      <c r="V159" s="165"/>
      <c r="W159" s="169">
        <f>SUM(W160:W161)</f>
        <v>0</v>
      </c>
      <c r="X159" s="165"/>
      <c r="Y159" s="169">
        <f>SUM(Y160:Y161)</f>
        <v>0</v>
      </c>
      <c r="Z159" s="165"/>
      <c r="AA159" s="170">
        <f>SUM(AA160:AA161)</f>
        <v>0</v>
      </c>
      <c r="AR159" s="171" t="s">
        <v>202</v>
      </c>
      <c r="AT159" s="172" t="s">
        <v>78</v>
      </c>
      <c r="AU159" s="172" t="s">
        <v>87</v>
      </c>
      <c r="AY159" s="171" t="s">
        <v>183</v>
      </c>
      <c r="BK159" s="173">
        <f>SUM(BK160:BK161)</f>
        <v>0</v>
      </c>
    </row>
    <row r="160" spans="2:65" s="1" customFormat="1" ht="22.5" customHeight="1">
      <c r="B160" s="36"/>
      <c r="C160" s="175" t="s">
        <v>286</v>
      </c>
      <c r="D160" s="175" t="s">
        <v>184</v>
      </c>
      <c r="E160" s="176" t="s">
        <v>299</v>
      </c>
      <c r="F160" s="250" t="s">
        <v>300</v>
      </c>
      <c r="G160" s="250"/>
      <c r="H160" s="250"/>
      <c r="I160" s="250"/>
      <c r="J160" s="177" t="s">
        <v>301</v>
      </c>
      <c r="K160" s="178">
        <v>10</v>
      </c>
      <c r="L160" s="251">
        <v>0</v>
      </c>
      <c r="M160" s="252"/>
      <c r="N160" s="253">
        <f>ROUND(L160*K160,2)</f>
        <v>0</v>
      </c>
      <c r="O160" s="253"/>
      <c r="P160" s="253"/>
      <c r="Q160" s="253"/>
      <c r="R160" s="38"/>
      <c r="T160" s="179" t="s">
        <v>22</v>
      </c>
      <c r="U160" s="45" t="s">
        <v>44</v>
      </c>
      <c r="V160" s="37"/>
      <c r="W160" s="180">
        <f>V160*K160</f>
        <v>0</v>
      </c>
      <c r="X160" s="180">
        <v>0</v>
      </c>
      <c r="Y160" s="180">
        <f>X160*K160</f>
        <v>0</v>
      </c>
      <c r="Z160" s="180">
        <v>0</v>
      </c>
      <c r="AA160" s="181">
        <f>Z160*K160</f>
        <v>0</v>
      </c>
      <c r="AR160" s="19" t="s">
        <v>284</v>
      </c>
      <c r="AT160" s="19" t="s">
        <v>184</v>
      </c>
      <c r="AU160" s="19" t="s">
        <v>105</v>
      </c>
      <c r="AY160" s="19" t="s">
        <v>183</v>
      </c>
      <c r="BE160" s="119">
        <f>IF(U160="základní",N160,0)</f>
        <v>0</v>
      </c>
      <c r="BF160" s="119">
        <f>IF(U160="snížená",N160,0)</f>
        <v>0</v>
      </c>
      <c r="BG160" s="119">
        <f>IF(U160="zákl. přenesená",N160,0)</f>
        <v>0</v>
      </c>
      <c r="BH160" s="119">
        <f>IF(U160="sníž. přenesená",N160,0)</f>
        <v>0</v>
      </c>
      <c r="BI160" s="119">
        <f>IF(U160="nulová",N160,0)</f>
        <v>0</v>
      </c>
      <c r="BJ160" s="19" t="s">
        <v>87</v>
      </c>
      <c r="BK160" s="119">
        <f>ROUND(L160*K160,2)</f>
        <v>0</v>
      </c>
      <c r="BL160" s="19" t="s">
        <v>284</v>
      </c>
      <c r="BM160" s="19" t="s">
        <v>743</v>
      </c>
    </row>
    <row r="161" spans="2:65" s="1" customFormat="1" ht="22.5" customHeight="1">
      <c r="B161" s="36"/>
      <c r="C161" s="175" t="s">
        <v>290</v>
      </c>
      <c r="D161" s="175" t="s">
        <v>184</v>
      </c>
      <c r="E161" s="176" t="s">
        <v>304</v>
      </c>
      <c r="F161" s="250" t="s">
        <v>305</v>
      </c>
      <c r="G161" s="250"/>
      <c r="H161" s="250"/>
      <c r="I161" s="250"/>
      <c r="J161" s="177" t="s">
        <v>283</v>
      </c>
      <c r="K161" s="178">
        <v>1</v>
      </c>
      <c r="L161" s="251">
        <v>0</v>
      </c>
      <c r="M161" s="252"/>
      <c r="N161" s="253">
        <f>ROUND(L161*K161,2)</f>
        <v>0</v>
      </c>
      <c r="O161" s="253"/>
      <c r="P161" s="253"/>
      <c r="Q161" s="253"/>
      <c r="R161" s="38"/>
      <c r="T161" s="179" t="s">
        <v>22</v>
      </c>
      <c r="U161" s="45" t="s">
        <v>44</v>
      </c>
      <c r="V161" s="37"/>
      <c r="W161" s="180">
        <f>V161*K161</f>
        <v>0</v>
      </c>
      <c r="X161" s="180">
        <v>0</v>
      </c>
      <c r="Y161" s="180">
        <f>X161*K161</f>
        <v>0</v>
      </c>
      <c r="Z161" s="180">
        <v>0</v>
      </c>
      <c r="AA161" s="181">
        <f>Z161*K161</f>
        <v>0</v>
      </c>
      <c r="AR161" s="19" t="s">
        <v>284</v>
      </c>
      <c r="AT161" s="19" t="s">
        <v>184</v>
      </c>
      <c r="AU161" s="19" t="s">
        <v>105</v>
      </c>
      <c r="AY161" s="19" t="s">
        <v>183</v>
      </c>
      <c r="BE161" s="119">
        <f>IF(U161="základní",N161,0)</f>
        <v>0</v>
      </c>
      <c r="BF161" s="119">
        <f>IF(U161="snížená",N161,0)</f>
        <v>0</v>
      </c>
      <c r="BG161" s="119">
        <f>IF(U161="zákl. přenesená",N161,0)</f>
        <v>0</v>
      </c>
      <c r="BH161" s="119">
        <f>IF(U161="sníž. přenesená",N161,0)</f>
        <v>0</v>
      </c>
      <c r="BI161" s="119">
        <f>IF(U161="nulová",N161,0)</f>
        <v>0</v>
      </c>
      <c r="BJ161" s="19" t="s">
        <v>87</v>
      </c>
      <c r="BK161" s="119">
        <f>ROUND(L161*K161,2)</f>
        <v>0</v>
      </c>
      <c r="BL161" s="19" t="s">
        <v>284</v>
      </c>
      <c r="BM161" s="19" t="s">
        <v>744</v>
      </c>
    </row>
    <row r="162" spans="2:63" s="1" customFormat="1" ht="49.9" customHeight="1">
      <c r="B162" s="36"/>
      <c r="C162" s="37"/>
      <c r="D162" s="166" t="s">
        <v>307</v>
      </c>
      <c r="E162" s="37"/>
      <c r="F162" s="37"/>
      <c r="G162" s="37"/>
      <c r="H162" s="37"/>
      <c r="I162" s="37"/>
      <c r="J162" s="37"/>
      <c r="K162" s="37"/>
      <c r="L162" s="37"/>
      <c r="M162" s="37"/>
      <c r="N162" s="247">
        <f>BK162</f>
        <v>0</v>
      </c>
      <c r="O162" s="248"/>
      <c r="P162" s="248"/>
      <c r="Q162" s="248"/>
      <c r="R162" s="38"/>
      <c r="T162" s="155"/>
      <c r="U162" s="57"/>
      <c r="V162" s="57"/>
      <c r="W162" s="57"/>
      <c r="X162" s="57"/>
      <c r="Y162" s="57"/>
      <c r="Z162" s="57"/>
      <c r="AA162" s="59"/>
      <c r="AT162" s="19" t="s">
        <v>78</v>
      </c>
      <c r="AU162" s="19" t="s">
        <v>79</v>
      </c>
      <c r="AY162" s="19" t="s">
        <v>308</v>
      </c>
      <c r="BK162" s="119">
        <v>0</v>
      </c>
    </row>
    <row r="163" spans="2:18" s="1" customFormat="1" ht="7" customHeight="1">
      <c r="B163" s="60"/>
      <c r="C163" s="61"/>
      <c r="D163" s="61"/>
      <c r="E163" s="61"/>
      <c r="F163" s="61"/>
      <c r="G163" s="61"/>
      <c r="H163" s="61"/>
      <c r="I163" s="61"/>
      <c r="J163" s="61"/>
      <c r="K163" s="61"/>
      <c r="L163" s="61"/>
      <c r="M163" s="61"/>
      <c r="N163" s="61"/>
      <c r="O163" s="61"/>
      <c r="P163" s="61"/>
      <c r="Q163" s="61"/>
      <c r="R163" s="62"/>
    </row>
  </sheetData>
  <sheetProtection algorithmName="SHA-512" hashValue="i4HKslFq/jozWWYxRCp8XBAOL/2tzf3XcDplJF6R/gC0RRNoh19YedX0r8kiJqMjez2jvSEIPoN/PDGiMz67RQ==" saltValue="PSTEhf2a6J/5KExHeI0OhQ==" spinCount="100000" sheet="1" objects="1" scenarios="1" formatCells="0" formatColumns="0" formatRows="0" sort="0" autoFilter="0"/>
  <mergeCells count="162">
    <mergeCell ref="C2:Q2"/>
    <mergeCell ref="C4:Q4"/>
    <mergeCell ref="F6:P6"/>
    <mergeCell ref="F7:P7"/>
    <mergeCell ref="O9:P9"/>
    <mergeCell ref="O11:P11"/>
    <mergeCell ref="O12:P12"/>
    <mergeCell ref="O14:P14"/>
    <mergeCell ref="E15:L15"/>
    <mergeCell ref="O15:P15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N98:Q98"/>
    <mergeCell ref="N100:Q100"/>
    <mergeCell ref="D101:H101"/>
    <mergeCell ref="N101:Q101"/>
    <mergeCell ref="D102:H102"/>
    <mergeCell ref="N102:Q102"/>
    <mergeCell ref="D103:H103"/>
    <mergeCell ref="N103:Q103"/>
    <mergeCell ref="D104:H104"/>
    <mergeCell ref="N104:Q104"/>
    <mergeCell ref="D105:H105"/>
    <mergeCell ref="N105:Q105"/>
    <mergeCell ref="N106:Q106"/>
    <mergeCell ref="L108:Q108"/>
    <mergeCell ref="C114:Q114"/>
    <mergeCell ref="F116:P116"/>
    <mergeCell ref="F117:P117"/>
    <mergeCell ref="M119:P119"/>
    <mergeCell ref="M121:Q121"/>
    <mergeCell ref="M122:Q122"/>
    <mergeCell ref="F124:I124"/>
    <mergeCell ref="L124:M124"/>
    <mergeCell ref="N124:Q124"/>
    <mergeCell ref="F128:I128"/>
    <mergeCell ref="L128:M128"/>
    <mergeCell ref="N128:Q128"/>
    <mergeCell ref="F129:I129"/>
    <mergeCell ref="L129:M129"/>
    <mergeCell ref="N129:Q129"/>
    <mergeCell ref="N125:Q125"/>
    <mergeCell ref="N126:Q126"/>
    <mergeCell ref="N127:Q127"/>
    <mergeCell ref="F130:I130"/>
    <mergeCell ref="L130:M130"/>
    <mergeCell ref="N130:Q130"/>
    <mergeCell ref="F131:I131"/>
    <mergeCell ref="L131:M131"/>
    <mergeCell ref="N131:Q131"/>
    <mergeCell ref="F132:I132"/>
    <mergeCell ref="L132:M132"/>
    <mergeCell ref="N132:Q132"/>
    <mergeCell ref="F133:I133"/>
    <mergeCell ref="L133:M133"/>
    <mergeCell ref="N133:Q133"/>
    <mergeCell ref="F134:I134"/>
    <mergeCell ref="L134:M134"/>
    <mergeCell ref="N134:Q134"/>
    <mergeCell ref="F135:I135"/>
    <mergeCell ref="L135:M135"/>
    <mergeCell ref="N135:Q135"/>
    <mergeCell ref="F136:I136"/>
    <mergeCell ref="L136:M136"/>
    <mergeCell ref="N136:Q136"/>
    <mergeCell ref="F137:I137"/>
    <mergeCell ref="L137:M137"/>
    <mergeCell ref="N137:Q137"/>
    <mergeCell ref="F138:I138"/>
    <mergeCell ref="L138:M138"/>
    <mergeCell ref="N138:Q138"/>
    <mergeCell ref="F140:I140"/>
    <mergeCell ref="L140:M140"/>
    <mergeCell ref="N140:Q140"/>
    <mergeCell ref="F141:I141"/>
    <mergeCell ref="L141:M141"/>
    <mergeCell ref="N141:Q141"/>
    <mergeCell ref="F144:I144"/>
    <mergeCell ref="L144:M144"/>
    <mergeCell ref="N144:Q144"/>
    <mergeCell ref="F150:I150"/>
    <mergeCell ref="L150:M150"/>
    <mergeCell ref="N150:Q150"/>
    <mergeCell ref="F145:I145"/>
    <mergeCell ref="L145:M145"/>
    <mergeCell ref="N145:Q145"/>
    <mergeCell ref="F146:I146"/>
    <mergeCell ref="L146:M146"/>
    <mergeCell ref="N146:Q146"/>
    <mergeCell ref="F147:I147"/>
    <mergeCell ref="L147:M147"/>
    <mergeCell ref="N147:Q147"/>
    <mergeCell ref="N159:Q159"/>
    <mergeCell ref="N162:Q162"/>
    <mergeCell ref="F158:I158"/>
    <mergeCell ref="L158:M158"/>
    <mergeCell ref="N158:Q158"/>
    <mergeCell ref="F160:I160"/>
    <mergeCell ref="L160:M160"/>
    <mergeCell ref="N160:Q160"/>
    <mergeCell ref="F161:I161"/>
    <mergeCell ref="L161:M161"/>
    <mergeCell ref="N161:Q161"/>
    <mergeCell ref="H1:K1"/>
    <mergeCell ref="S2:AC2"/>
    <mergeCell ref="N139:Q139"/>
    <mergeCell ref="N142:Q142"/>
    <mergeCell ref="N143:Q143"/>
    <mergeCell ref="N151:Q151"/>
    <mergeCell ref="N152:Q152"/>
    <mergeCell ref="N154:Q154"/>
    <mergeCell ref="N157:Q157"/>
    <mergeCell ref="F153:I153"/>
    <mergeCell ref="L153:M153"/>
    <mergeCell ref="N153:Q153"/>
    <mergeCell ref="F155:I155"/>
    <mergeCell ref="L155:M155"/>
    <mergeCell ref="N155:Q155"/>
    <mergeCell ref="F156:I156"/>
    <mergeCell ref="L156:M156"/>
    <mergeCell ref="N156:Q156"/>
    <mergeCell ref="F148:I148"/>
    <mergeCell ref="L148:M148"/>
    <mergeCell ref="N148:Q148"/>
    <mergeCell ref="F149:I149"/>
    <mergeCell ref="L149:M149"/>
    <mergeCell ref="N149:Q149"/>
  </mergeCells>
  <hyperlinks>
    <hyperlink ref="F1:G1" location="C2" display="1) Krycí list rozpočtu"/>
    <hyperlink ref="H1:K1" location="C86" display="2) Rekapitulace rozpočtu"/>
    <hyperlink ref="L1" location="C124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 scale="95" r:id="rId2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76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75" customHeight="1">
      <c r="A1" s="127"/>
      <c r="B1" s="13"/>
      <c r="C1" s="13"/>
      <c r="D1" s="14" t="s">
        <v>1</v>
      </c>
      <c r="E1" s="13"/>
      <c r="F1" s="15" t="s">
        <v>134</v>
      </c>
      <c r="G1" s="15"/>
      <c r="H1" s="249" t="s">
        <v>135</v>
      </c>
      <c r="I1" s="249"/>
      <c r="J1" s="249"/>
      <c r="K1" s="249"/>
      <c r="L1" s="15" t="s">
        <v>136</v>
      </c>
      <c r="M1" s="13"/>
      <c r="N1" s="13"/>
      <c r="O1" s="14" t="s">
        <v>137</v>
      </c>
      <c r="P1" s="13"/>
      <c r="Q1" s="13"/>
      <c r="R1" s="13"/>
      <c r="S1" s="15" t="s">
        <v>138</v>
      </c>
      <c r="T1" s="15"/>
      <c r="U1" s="127"/>
      <c r="V1" s="127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</row>
    <row r="2" spans="3:46" ht="37" customHeight="1">
      <c r="C2" s="234" t="s">
        <v>7</v>
      </c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5"/>
      <c r="Q2" s="235"/>
      <c r="S2" s="199" t="s">
        <v>8</v>
      </c>
      <c r="T2" s="200"/>
      <c r="U2" s="200"/>
      <c r="V2" s="200"/>
      <c r="W2" s="200"/>
      <c r="X2" s="200"/>
      <c r="Y2" s="200"/>
      <c r="Z2" s="200"/>
      <c r="AA2" s="200"/>
      <c r="AB2" s="200"/>
      <c r="AC2" s="200"/>
      <c r="AT2" s="19" t="s">
        <v>97</v>
      </c>
    </row>
    <row r="3" spans="2:46" ht="7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2"/>
      <c r="AT3" s="19" t="s">
        <v>105</v>
      </c>
    </row>
    <row r="4" spans="2:46" ht="37" customHeight="1">
      <c r="B4" s="23"/>
      <c r="C4" s="223" t="s">
        <v>139</v>
      </c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224"/>
      <c r="O4" s="224"/>
      <c r="P4" s="224"/>
      <c r="Q4" s="224"/>
      <c r="R4" s="24"/>
      <c r="T4" s="25" t="s">
        <v>13</v>
      </c>
      <c r="AT4" s="19" t="s">
        <v>6</v>
      </c>
    </row>
    <row r="5" spans="2:18" ht="7" customHeight="1">
      <c r="B5" s="23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4"/>
    </row>
    <row r="6" spans="2:18" ht="25.4" customHeight="1">
      <c r="B6" s="23"/>
      <c r="C6" s="27"/>
      <c r="D6" s="31" t="s">
        <v>19</v>
      </c>
      <c r="E6" s="27"/>
      <c r="F6" s="271" t="str">
        <f>'Rekapitulace stavby'!K6</f>
        <v>Výměna technologie měnírny Letná - DPS</v>
      </c>
      <c r="G6" s="272"/>
      <c r="H6" s="272"/>
      <c r="I6" s="272"/>
      <c r="J6" s="272"/>
      <c r="K6" s="272"/>
      <c r="L6" s="272"/>
      <c r="M6" s="272"/>
      <c r="N6" s="272"/>
      <c r="O6" s="272"/>
      <c r="P6" s="272"/>
      <c r="Q6" s="27"/>
      <c r="R6" s="24"/>
    </row>
    <row r="7" spans="2:18" s="1" customFormat="1" ht="32.9" customHeight="1">
      <c r="B7" s="36"/>
      <c r="C7" s="37"/>
      <c r="D7" s="30" t="s">
        <v>140</v>
      </c>
      <c r="E7" s="37"/>
      <c r="F7" s="240" t="s">
        <v>745</v>
      </c>
      <c r="G7" s="270"/>
      <c r="H7" s="270"/>
      <c r="I7" s="270"/>
      <c r="J7" s="270"/>
      <c r="K7" s="270"/>
      <c r="L7" s="270"/>
      <c r="M7" s="270"/>
      <c r="N7" s="270"/>
      <c r="O7" s="270"/>
      <c r="P7" s="270"/>
      <c r="Q7" s="37"/>
      <c r="R7" s="38"/>
    </row>
    <row r="8" spans="2:18" s="1" customFormat="1" ht="14.5" customHeight="1">
      <c r="B8" s="36"/>
      <c r="C8" s="37"/>
      <c r="D8" s="31" t="s">
        <v>21</v>
      </c>
      <c r="E8" s="37"/>
      <c r="F8" s="29" t="s">
        <v>22</v>
      </c>
      <c r="G8" s="37"/>
      <c r="H8" s="37"/>
      <c r="I8" s="37"/>
      <c r="J8" s="37"/>
      <c r="K8" s="37"/>
      <c r="L8" s="37"/>
      <c r="M8" s="31" t="s">
        <v>23</v>
      </c>
      <c r="N8" s="37"/>
      <c r="O8" s="29" t="s">
        <v>22</v>
      </c>
      <c r="P8" s="37"/>
      <c r="Q8" s="37"/>
      <c r="R8" s="38"/>
    </row>
    <row r="9" spans="2:18" s="1" customFormat="1" ht="14.5" customHeight="1">
      <c r="B9" s="36"/>
      <c r="C9" s="37"/>
      <c r="D9" s="31" t="s">
        <v>24</v>
      </c>
      <c r="E9" s="37"/>
      <c r="F9" s="29" t="s">
        <v>25</v>
      </c>
      <c r="G9" s="37"/>
      <c r="H9" s="37"/>
      <c r="I9" s="37"/>
      <c r="J9" s="37"/>
      <c r="K9" s="37"/>
      <c r="L9" s="37"/>
      <c r="M9" s="31" t="s">
        <v>26</v>
      </c>
      <c r="N9" s="37"/>
      <c r="O9" s="282" t="str">
        <f>'Rekapitulace stavby'!AN8</f>
        <v>18. 7. 2017</v>
      </c>
      <c r="P9" s="266"/>
      <c r="Q9" s="37"/>
      <c r="R9" s="38"/>
    </row>
    <row r="10" spans="2:18" s="1" customFormat="1" ht="10.9" customHeight="1">
      <c r="B10" s="36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8"/>
    </row>
    <row r="11" spans="2:18" s="1" customFormat="1" ht="14.5" customHeight="1">
      <c r="B11" s="36"/>
      <c r="C11" s="37"/>
      <c r="D11" s="31" t="s">
        <v>28</v>
      </c>
      <c r="E11" s="37"/>
      <c r="F11" s="37"/>
      <c r="G11" s="37"/>
      <c r="H11" s="37"/>
      <c r="I11" s="37"/>
      <c r="J11" s="37"/>
      <c r="K11" s="37"/>
      <c r="L11" s="37"/>
      <c r="M11" s="31" t="s">
        <v>29</v>
      </c>
      <c r="N11" s="37"/>
      <c r="O11" s="238" t="s">
        <v>22</v>
      </c>
      <c r="P11" s="238"/>
      <c r="Q11" s="37"/>
      <c r="R11" s="38"/>
    </row>
    <row r="12" spans="2:18" s="1" customFormat="1" ht="18" customHeight="1">
      <c r="B12" s="36"/>
      <c r="C12" s="37"/>
      <c r="D12" s="37"/>
      <c r="E12" s="29" t="s">
        <v>30</v>
      </c>
      <c r="F12" s="37"/>
      <c r="G12" s="37"/>
      <c r="H12" s="37"/>
      <c r="I12" s="37"/>
      <c r="J12" s="37"/>
      <c r="K12" s="37"/>
      <c r="L12" s="37"/>
      <c r="M12" s="31" t="s">
        <v>31</v>
      </c>
      <c r="N12" s="37"/>
      <c r="O12" s="238" t="s">
        <v>22</v>
      </c>
      <c r="P12" s="238"/>
      <c r="Q12" s="37"/>
      <c r="R12" s="38"/>
    </row>
    <row r="13" spans="2:18" s="1" customFormat="1" ht="7" customHeight="1">
      <c r="B13" s="36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8"/>
    </row>
    <row r="14" spans="2:18" s="1" customFormat="1" ht="14.5" customHeight="1">
      <c r="B14" s="36"/>
      <c r="C14" s="37"/>
      <c r="D14" s="31" t="s">
        <v>32</v>
      </c>
      <c r="E14" s="37"/>
      <c r="F14" s="37"/>
      <c r="G14" s="37"/>
      <c r="H14" s="37"/>
      <c r="I14" s="37"/>
      <c r="J14" s="37"/>
      <c r="K14" s="37"/>
      <c r="L14" s="37"/>
      <c r="M14" s="31" t="s">
        <v>29</v>
      </c>
      <c r="N14" s="37"/>
      <c r="O14" s="283" t="str">
        <f>IF('Rekapitulace stavby'!AN13="","",'Rekapitulace stavby'!AN13)</f>
        <v>Vyplň údaj</v>
      </c>
      <c r="P14" s="238"/>
      <c r="Q14" s="37"/>
      <c r="R14" s="38"/>
    </row>
    <row r="15" spans="2:18" s="1" customFormat="1" ht="18" customHeight="1">
      <c r="B15" s="36"/>
      <c r="C15" s="37"/>
      <c r="D15" s="37"/>
      <c r="E15" s="283" t="str">
        <f>IF('Rekapitulace stavby'!E14="","",'Rekapitulace stavby'!E14)</f>
        <v>Vyplň údaj</v>
      </c>
      <c r="F15" s="284"/>
      <c r="G15" s="284"/>
      <c r="H15" s="284"/>
      <c r="I15" s="284"/>
      <c r="J15" s="284"/>
      <c r="K15" s="284"/>
      <c r="L15" s="284"/>
      <c r="M15" s="31" t="s">
        <v>31</v>
      </c>
      <c r="N15" s="37"/>
      <c r="O15" s="283" t="str">
        <f>IF('Rekapitulace stavby'!AN14="","",'Rekapitulace stavby'!AN14)</f>
        <v>Vyplň údaj</v>
      </c>
      <c r="P15" s="238"/>
      <c r="Q15" s="37"/>
      <c r="R15" s="38"/>
    </row>
    <row r="16" spans="2:18" s="1" customFormat="1" ht="7" customHeight="1">
      <c r="B16" s="36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8"/>
    </row>
    <row r="17" spans="2:18" s="1" customFormat="1" ht="14.5" customHeight="1">
      <c r="B17" s="36"/>
      <c r="C17" s="37"/>
      <c r="D17" s="31" t="s">
        <v>34</v>
      </c>
      <c r="E17" s="37"/>
      <c r="F17" s="37"/>
      <c r="G17" s="37"/>
      <c r="H17" s="37"/>
      <c r="I17" s="37"/>
      <c r="J17" s="37"/>
      <c r="K17" s="37"/>
      <c r="L17" s="37"/>
      <c r="M17" s="31" t="s">
        <v>29</v>
      </c>
      <c r="N17" s="37"/>
      <c r="O17" s="238" t="str">
        <f>IF('Rekapitulace stavby'!AN16="","",'Rekapitulace stavby'!AN16)</f>
        <v/>
      </c>
      <c r="P17" s="238"/>
      <c r="Q17" s="37"/>
      <c r="R17" s="38"/>
    </row>
    <row r="18" spans="2:18" s="1" customFormat="1" ht="18" customHeight="1">
      <c r="B18" s="36"/>
      <c r="C18" s="37"/>
      <c r="D18" s="37"/>
      <c r="E18" s="29" t="str">
        <f>IF('Rekapitulace stavby'!E17="","",'Rekapitulace stavby'!E17)</f>
        <v xml:space="preserve"> </v>
      </c>
      <c r="F18" s="37"/>
      <c r="G18" s="37"/>
      <c r="H18" s="37"/>
      <c r="I18" s="37"/>
      <c r="J18" s="37"/>
      <c r="K18" s="37"/>
      <c r="L18" s="37"/>
      <c r="M18" s="31" t="s">
        <v>31</v>
      </c>
      <c r="N18" s="37"/>
      <c r="O18" s="238" t="str">
        <f>IF('Rekapitulace stavby'!AN17="","",'Rekapitulace stavby'!AN17)</f>
        <v/>
      </c>
      <c r="P18" s="238"/>
      <c r="Q18" s="37"/>
      <c r="R18" s="38"/>
    </row>
    <row r="19" spans="2:18" s="1" customFormat="1" ht="7" customHeight="1">
      <c r="B19" s="36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8"/>
    </row>
    <row r="20" spans="2:18" s="1" customFormat="1" ht="14.5" customHeight="1">
      <c r="B20" s="36"/>
      <c r="C20" s="37"/>
      <c r="D20" s="31" t="s">
        <v>37</v>
      </c>
      <c r="E20" s="37"/>
      <c r="F20" s="37"/>
      <c r="G20" s="37"/>
      <c r="H20" s="37"/>
      <c r="I20" s="37"/>
      <c r="J20" s="37"/>
      <c r="K20" s="37"/>
      <c r="L20" s="37"/>
      <c r="M20" s="31" t="s">
        <v>29</v>
      </c>
      <c r="N20" s="37"/>
      <c r="O20" s="238" t="s">
        <v>22</v>
      </c>
      <c r="P20" s="238"/>
      <c r="Q20" s="37"/>
      <c r="R20" s="38"/>
    </row>
    <row r="21" spans="2:18" s="1" customFormat="1" ht="18" customHeight="1">
      <c r="B21" s="36"/>
      <c r="C21" s="37"/>
      <c r="D21" s="37"/>
      <c r="E21" s="29" t="s">
        <v>38</v>
      </c>
      <c r="F21" s="37"/>
      <c r="G21" s="37"/>
      <c r="H21" s="37"/>
      <c r="I21" s="37"/>
      <c r="J21" s="37"/>
      <c r="K21" s="37"/>
      <c r="L21" s="37"/>
      <c r="M21" s="31" t="s">
        <v>31</v>
      </c>
      <c r="N21" s="37"/>
      <c r="O21" s="238" t="s">
        <v>22</v>
      </c>
      <c r="P21" s="238"/>
      <c r="Q21" s="37"/>
      <c r="R21" s="38"/>
    </row>
    <row r="22" spans="2:18" s="1" customFormat="1" ht="7" customHeight="1">
      <c r="B22" s="36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8"/>
    </row>
    <row r="23" spans="2:18" s="1" customFormat="1" ht="14.5" customHeight="1">
      <c r="B23" s="36"/>
      <c r="C23" s="37"/>
      <c r="D23" s="31" t="s">
        <v>39</v>
      </c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8"/>
    </row>
    <row r="24" spans="2:18" s="1" customFormat="1" ht="22.5" customHeight="1">
      <c r="B24" s="36"/>
      <c r="C24" s="37"/>
      <c r="D24" s="37"/>
      <c r="E24" s="243" t="s">
        <v>22</v>
      </c>
      <c r="F24" s="243"/>
      <c r="G24" s="243"/>
      <c r="H24" s="243"/>
      <c r="I24" s="243"/>
      <c r="J24" s="243"/>
      <c r="K24" s="243"/>
      <c r="L24" s="243"/>
      <c r="M24" s="37"/>
      <c r="N24" s="37"/>
      <c r="O24" s="37"/>
      <c r="P24" s="37"/>
      <c r="Q24" s="37"/>
      <c r="R24" s="38"/>
    </row>
    <row r="25" spans="2:18" s="1" customFormat="1" ht="7" customHeight="1">
      <c r="B25" s="36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8"/>
    </row>
    <row r="26" spans="2:18" s="1" customFormat="1" ht="7" customHeight="1">
      <c r="B26" s="36"/>
      <c r="C26" s="37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37"/>
      <c r="R26" s="38"/>
    </row>
    <row r="27" spans="2:18" s="1" customFormat="1" ht="14.5" customHeight="1">
      <c r="B27" s="36"/>
      <c r="C27" s="37"/>
      <c r="D27" s="128" t="s">
        <v>142</v>
      </c>
      <c r="E27" s="37"/>
      <c r="F27" s="37"/>
      <c r="G27" s="37"/>
      <c r="H27" s="37"/>
      <c r="I27" s="37"/>
      <c r="J27" s="37"/>
      <c r="K27" s="37"/>
      <c r="L27" s="37"/>
      <c r="M27" s="244">
        <f>N88</f>
        <v>0</v>
      </c>
      <c r="N27" s="244"/>
      <c r="O27" s="244"/>
      <c r="P27" s="244"/>
      <c r="Q27" s="37"/>
      <c r="R27" s="38"/>
    </row>
    <row r="28" spans="2:18" s="1" customFormat="1" ht="14.5" customHeight="1">
      <c r="B28" s="36"/>
      <c r="C28" s="37"/>
      <c r="D28" s="35" t="s">
        <v>128</v>
      </c>
      <c r="E28" s="37"/>
      <c r="F28" s="37"/>
      <c r="G28" s="37"/>
      <c r="H28" s="37"/>
      <c r="I28" s="37"/>
      <c r="J28" s="37"/>
      <c r="K28" s="37"/>
      <c r="L28" s="37"/>
      <c r="M28" s="244">
        <f>N92</f>
        <v>0</v>
      </c>
      <c r="N28" s="244"/>
      <c r="O28" s="244"/>
      <c r="P28" s="244"/>
      <c r="Q28" s="37"/>
      <c r="R28" s="38"/>
    </row>
    <row r="29" spans="2:18" s="1" customFormat="1" ht="7" customHeight="1">
      <c r="B29" s="36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8"/>
    </row>
    <row r="30" spans="2:18" s="1" customFormat="1" ht="25.4" customHeight="1">
      <c r="B30" s="36"/>
      <c r="C30" s="37"/>
      <c r="D30" s="129" t="s">
        <v>42</v>
      </c>
      <c r="E30" s="37"/>
      <c r="F30" s="37"/>
      <c r="G30" s="37"/>
      <c r="H30" s="37"/>
      <c r="I30" s="37"/>
      <c r="J30" s="37"/>
      <c r="K30" s="37"/>
      <c r="L30" s="37"/>
      <c r="M30" s="281">
        <f>ROUND(M27+M28,2)</f>
        <v>0</v>
      </c>
      <c r="N30" s="270"/>
      <c r="O30" s="270"/>
      <c r="P30" s="270"/>
      <c r="Q30" s="37"/>
      <c r="R30" s="38"/>
    </row>
    <row r="31" spans="2:18" s="1" customFormat="1" ht="7" customHeight="1">
      <c r="B31" s="36"/>
      <c r="C31" s="37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37"/>
      <c r="R31" s="38"/>
    </row>
    <row r="32" spans="2:18" s="1" customFormat="1" ht="14.5" customHeight="1">
      <c r="B32" s="36"/>
      <c r="C32" s="37"/>
      <c r="D32" s="43" t="s">
        <v>43</v>
      </c>
      <c r="E32" s="43" t="s">
        <v>44</v>
      </c>
      <c r="F32" s="44">
        <v>0.21</v>
      </c>
      <c r="G32" s="130" t="s">
        <v>45</v>
      </c>
      <c r="H32" s="278">
        <f>(SUM(BE92:BE99)+SUM(BE117:BE174))</f>
        <v>0</v>
      </c>
      <c r="I32" s="270"/>
      <c r="J32" s="270"/>
      <c r="K32" s="37"/>
      <c r="L32" s="37"/>
      <c r="M32" s="278">
        <f>ROUND((SUM(BE92:BE99)+SUM(BE117:BE174)),2)*F32</f>
        <v>0</v>
      </c>
      <c r="N32" s="270"/>
      <c r="O32" s="270"/>
      <c r="P32" s="270"/>
      <c r="Q32" s="37"/>
      <c r="R32" s="38"/>
    </row>
    <row r="33" spans="2:18" s="1" customFormat="1" ht="14.5" customHeight="1">
      <c r="B33" s="36"/>
      <c r="C33" s="37"/>
      <c r="D33" s="37"/>
      <c r="E33" s="43" t="s">
        <v>46</v>
      </c>
      <c r="F33" s="44">
        <v>0.15</v>
      </c>
      <c r="G33" s="130" t="s">
        <v>45</v>
      </c>
      <c r="H33" s="278">
        <f>(SUM(BF92:BF99)+SUM(BF117:BF174))</f>
        <v>0</v>
      </c>
      <c r="I33" s="270"/>
      <c r="J33" s="270"/>
      <c r="K33" s="37"/>
      <c r="L33" s="37"/>
      <c r="M33" s="278">
        <f>ROUND((SUM(BF92:BF99)+SUM(BF117:BF174)),2)*F33</f>
        <v>0</v>
      </c>
      <c r="N33" s="270"/>
      <c r="O33" s="270"/>
      <c r="P33" s="270"/>
      <c r="Q33" s="37"/>
      <c r="R33" s="38"/>
    </row>
    <row r="34" spans="2:18" s="1" customFormat="1" ht="14.5" customHeight="1" hidden="1">
      <c r="B34" s="36"/>
      <c r="C34" s="37"/>
      <c r="D34" s="37"/>
      <c r="E34" s="43" t="s">
        <v>47</v>
      </c>
      <c r="F34" s="44">
        <v>0.21</v>
      </c>
      <c r="G34" s="130" t="s">
        <v>45</v>
      </c>
      <c r="H34" s="278">
        <f>(SUM(BG92:BG99)+SUM(BG117:BG174))</f>
        <v>0</v>
      </c>
      <c r="I34" s="270"/>
      <c r="J34" s="270"/>
      <c r="K34" s="37"/>
      <c r="L34" s="37"/>
      <c r="M34" s="278">
        <v>0</v>
      </c>
      <c r="N34" s="270"/>
      <c r="O34" s="270"/>
      <c r="P34" s="270"/>
      <c r="Q34" s="37"/>
      <c r="R34" s="38"/>
    </row>
    <row r="35" spans="2:18" s="1" customFormat="1" ht="14.5" customHeight="1" hidden="1">
      <c r="B35" s="36"/>
      <c r="C35" s="37"/>
      <c r="D35" s="37"/>
      <c r="E35" s="43" t="s">
        <v>48</v>
      </c>
      <c r="F35" s="44">
        <v>0.15</v>
      </c>
      <c r="G35" s="130" t="s">
        <v>45</v>
      </c>
      <c r="H35" s="278">
        <f>(SUM(BH92:BH99)+SUM(BH117:BH174))</f>
        <v>0</v>
      </c>
      <c r="I35" s="270"/>
      <c r="J35" s="270"/>
      <c r="K35" s="37"/>
      <c r="L35" s="37"/>
      <c r="M35" s="278">
        <v>0</v>
      </c>
      <c r="N35" s="270"/>
      <c r="O35" s="270"/>
      <c r="P35" s="270"/>
      <c r="Q35" s="37"/>
      <c r="R35" s="38"/>
    </row>
    <row r="36" spans="2:18" s="1" customFormat="1" ht="14.5" customHeight="1" hidden="1">
      <c r="B36" s="36"/>
      <c r="C36" s="37"/>
      <c r="D36" s="37"/>
      <c r="E36" s="43" t="s">
        <v>49</v>
      </c>
      <c r="F36" s="44">
        <v>0</v>
      </c>
      <c r="G36" s="130" t="s">
        <v>45</v>
      </c>
      <c r="H36" s="278">
        <f>(SUM(BI92:BI99)+SUM(BI117:BI174))</f>
        <v>0</v>
      </c>
      <c r="I36" s="270"/>
      <c r="J36" s="270"/>
      <c r="K36" s="37"/>
      <c r="L36" s="37"/>
      <c r="M36" s="278">
        <v>0</v>
      </c>
      <c r="N36" s="270"/>
      <c r="O36" s="270"/>
      <c r="P36" s="270"/>
      <c r="Q36" s="37"/>
      <c r="R36" s="38"/>
    </row>
    <row r="37" spans="2:18" s="1" customFormat="1" ht="7" customHeight="1">
      <c r="B37" s="36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8"/>
    </row>
    <row r="38" spans="2:18" s="1" customFormat="1" ht="25.4" customHeight="1">
      <c r="B38" s="36"/>
      <c r="C38" s="126"/>
      <c r="D38" s="131" t="s">
        <v>50</v>
      </c>
      <c r="E38" s="80"/>
      <c r="F38" s="80"/>
      <c r="G38" s="132" t="s">
        <v>51</v>
      </c>
      <c r="H38" s="133" t="s">
        <v>52</v>
      </c>
      <c r="I38" s="80"/>
      <c r="J38" s="80"/>
      <c r="K38" s="80"/>
      <c r="L38" s="279">
        <f>SUM(M30:M36)</f>
        <v>0</v>
      </c>
      <c r="M38" s="279"/>
      <c r="N38" s="279"/>
      <c r="O38" s="279"/>
      <c r="P38" s="280"/>
      <c r="Q38" s="126"/>
      <c r="R38" s="38"/>
    </row>
    <row r="39" spans="2:18" s="1" customFormat="1" ht="14.5" customHeight="1">
      <c r="B39" s="36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8"/>
    </row>
    <row r="40" spans="2:18" s="1" customFormat="1" ht="14.5" customHeight="1">
      <c r="B40" s="36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8"/>
    </row>
    <row r="41" spans="2:18" ht="13.5">
      <c r="B41" s="23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4"/>
    </row>
    <row r="42" spans="2:18" ht="13.5">
      <c r="B42" s="23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4"/>
    </row>
    <row r="43" spans="2:18" ht="13.5">
      <c r="B43" s="23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4"/>
    </row>
    <row r="44" spans="2:18" ht="13.5">
      <c r="B44" s="23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4"/>
    </row>
    <row r="45" spans="2:18" ht="13.5">
      <c r="B45" s="23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4"/>
    </row>
    <row r="46" spans="2:18" ht="13.5">
      <c r="B46" s="23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4"/>
    </row>
    <row r="47" spans="2:18" ht="13.5">
      <c r="B47" s="23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4"/>
    </row>
    <row r="48" spans="2:18" ht="13.5">
      <c r="B48" s="23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4"/>
    </row>
    <row r="49" spans="2:18" ht="13.5">
      <c r="B49" s="23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4"/>
    </row>
    <row r="50" spans="2:18" s="1" customFormat="1" ht="13.5">
      <c r="B50" s="36"/>
      <c r="C50" s="37"/>
      <c r="D50" s="51" t="s">
        <v>53</v>
      </c>
      <c r="E50" s="52"/>
      <c r="F50" s="52"/>
      <c r="G50" s="52"/>
      <c r="H50" s="53"/>
      <c r="I50" s="37"/>
      <c r="J50" s="51" t="s">
        <v>54</v>
      </c>
      <c r="K50" s="52"/>
      <c r="L50" s="52"/>
      <c r="M50" s="52"/>
      <c r="N50" s="52"/>
      <c r="O50" s="52"/>
      <c r="P50" s="53"/>
      <c r="Q50" s="37"/>
      <c r="R50" s="38"/>
    </row>
    <row r="51" spans="2:18" ht="13.5">
      <c r="B51" s="23"/>
      <c r="C51" s="27"/>
      <c r="D51" s="54"/>
      <c r="E51" s="27"/>
      <c r="F51" s="27"/>
      <c r="G51" s="27"/>
      <c r="H51" s="55"/>
      <c r="I51" s="27"/>
      <c r="J51" s="54"/>
      <c r="K51" s="27"/>
      <c r="L51" s="27"/>
      <c r="M51" s="27"/>
      <c r="N51" s="27"/>
      <c r="O51" s="27"/>
      <c r="P51" s="55"/>
      <c r="Q51" s="27"/>
      <c r="R51" s="24"/>
    </row>
    <row r="52" spans="2:18" ht="13.5">
      <c r="B52" s="23"/>
      <c r="C52" s="27"/>
      <c r="D52" s="54"/>
      <c r="E52" s="27"/>
      <c r="F52" s="27"/>
      <c r="G52" s="27"/>
      <c r="H52" s="55"/>
      <c r="I52" s="27"/>
      <c r="J52" s="54"/>
      <c r="K52" s="27"/>
      <c r="L52" s="27"/>
      <c r="M52" s="27"/>
      <c r="N52" s="27"/>
      <c r="O52" s="27"/>
      <c r="P52" s="55"/>
      <c r="Q52" s="27"/>
      <c r="R52" s="24"/>
    </row>
    <row r="53" spans="2:18" ht="13.5">
      <c r="B53" s="23"/>
      <c r="C53" s="27"/>
      <c r="D53" s="54"/>
      <c r="E53" s="27"/>
      <c r="F53" s="27"/>
      <c r="G53" s="27"/>
      <c r="H53" s="55"/>
      <c r="I53" s="27"/>
      <c r="J53" s="54"/>
      <c r="K53" s="27"/>
      <c r="L53" s="27"/>
      <c r="M53" s="27"/>
      <c r="N53" s="27"/>
      <c r="O53" s="27"/>
      <c r="P53" s="55"/>
      <c r="Q53" s="27"/>
      <c r="R53" s="24"/>
    </row>
    <row r="54" spans="2:18" ht="13.5">
      <c r="B54" s="23"/>
      <c r="C54" s="27"/>
      <c r="D54" s="54"/>
      <c r="E54" s="27"/>
      <c r="F54" s="27"/>
      <c r="G54" s="27"/>
      <c r="H54" s="55"/>
      <c r="I54" s="27"/>
      <c r="J54" s="54"/>
      <c r="K54" s="27"/>
      <c r="L54" s="27"/>
      <c r="M54" s="27"/>
      <c r="N54" s="27"/>
      <c r="O54" s="27"/>
      <c r="P54" s="55"/>
      <c r="Q54" s="27"/>
      <c r="R54" s="24"/>
    </row>
    <row r="55" spans="2:18" ht="13.5">
      <c r="B55" s="23"/>
      <c r="C55" s="27"/>
      <c r="D55" s="54"/>
      <c r="E55" s="27"/>
      <c r="F55" s="27"/>
      <c r="G55" s="27"/>
      <c r="H55" s="55"/>
      <c r="I55" s="27"/>
      <c r="J55" s="54"/>
      <c r="K55" s="27"/>
      <c r="L55" s="27"/>
      <c r="M55" s="27"/>
      <c r="N55" s="27"/>
      <c r="O55" s="27"/>
      <c r="P55" s="55"/>
      <c r="Q55" s="27"/>
      <c r="R55" s="24"/>
    </row>
    <row r="56" spans="2:18" ht="13.5">
      <c r="B56" s="23"/>
      <c r="C56" s="27"/>
      <c r="D56" s="54"/>
      <c r="E56" s="27"/>
      <c r="F56" s="27"/>
      <c r="G56" s="27"/>
      <c r="H56" s="55"/>
      <c r="I56" s="27"/>
      <c r="J56" s="54"/>
      <c r="K56" s="27"/>
      <c r="L56" s="27"/>
      <c r="M56" s="27"/>
      <c r="N56" s="27"/>
      <c r="O56" s="27"/>
      <c r="P56" s="55"/>
      <c r="Q56" s="27"/>
      <c r="R56" s="24"/>
    </row>
    <row r="57" spans="2:18" ht="13.5">
      <c r="B57" s="23"/>
      <c r="C57" s="27"/>
      <c r="D57" s="54"/>
      <c r="E57" s="27"/>
      <c r="F57" s="27"/>
      <c r="G57" s="27"/>
      <c r="H57" s="55"/>
      <c r="I57" s="27"/>
      <c r="J57" s="54"/>
      <c r="K57" s="27"/>
      <c r="L57" s="27"/>
      <c r="M57" s="27"/>
      <c r="N57" s="27"/>
      <c r="O57" s="27"/>
      <c r="P57" s="55"/>
      <c r="Q57" s="27"/>
      <c r="R57" s="24"/>
    </row>
    <row r="58" spans="2:18" ht="13.5">
      <c r="B58" s="23"/>
      <c r="C58" s="27"/>
      <c r="D58" s="54"/>
      <c r="E58" s="27"/>
      <c r="F58" s="27"/>
      <c r="G58" s="27"/>
      <c r="H58" s="55"/>
      <c r="I58" s="27"/>
      <c r="J58" s="54"/>
      <c r="K58" s="27"/>
      <c r="L58" s="27"/>
      <c r="M58" s="27"/>
      <c r="N58" s="27"/>
      <c r="O58" s="27"/>
      <c r="P58" s="55"/>
      <c r="Q58" s="27"/>
      <c r="R58" s="24"/>
    </row>
    <row r="59" spans="2:18" s="1" customFormat="1" ht="13.5">
      <c r="B59" s="36"/>
      <c r="C59" s="37"/>
      <c r="D59" s="56" t="s">
        <v>55</v>
      </c>
      <c r="E59" s="57"/>
      <c r="F59" s="57"/>
      <c r="G59" s="58" t="s">
        <v>56</v>
      </c>
      <c r="H59" s="59"/>
      <c r="I59" s="37"/>
      <c r="J59" s="56" t="s">
        <v>55</v>
      </c>
      <c r="K59" s="57"/>
      <c r="L59" s="57"/>
      <c r="M59" s="57"/>
      <c r="N59" s="58" t="s">
        <v>56</v>
      </c>
      <c r="O59" s="57"/>
      <c r="P59" s="59"/>
      <c r="Q59" s="37"/>
      <c r="R59" s="38"/>
    </row>
    <row r="60" spans="2:18" ht="13.5">
      <c r="B60" s="23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4"/>
    </row>
    <row r="61" spans="2:18" s="1" customFormat="1" ht="13.5">
      <c r="B61" s="36"/>
      <c r="C61" s="37"/>
      <c r="D61" s="51" t="s">
        <v>57</v>
      </c>
      <c r="E61" s="52"/>
      <c r="F61" s="52"/>
      <c r="G61" s="52"/>
      <c r="H61" s="53"/>
      <c r="I61" s="37"/>
      <c r="J61" s="51" t="s">
        <v>58</v>
      </c>
      <c r="K61" s="52"/>
      <c r="L61" s="52"/>
      <c r="M61" s="52"/>
      <c r="N61" s="52"/>
      <c r="O61" s="52"/>
      <c r="P61" s="53"/>
      <c r="Q61" s="37"/>
      <c r="R61" s="38"/>
    </row>
    <row r="62" spans="2:18" ht="13.5">
      <c r="B62" s="23"/>
      <c r="C62" s="27"/>
      <c r="D62" s="54"/>
      <c r="E62" s="27"/>
      <c r="F62" s="27"/>
      <c r="G62" s="27"/>
      <c r="H62" s="55"/>
      <c r="I62" s="27"/>
      <c r="J62" s="54"/>
      <c r="K62" s="27"/>
      <c r="L62" s="27"/>
      <c r="M62" s="27"/>
      <c r="N62" s="27"/>
      <c r="O62" s="27"/>
      <c r="P62" s="55"/>
      <c r="Q62" s="27"/>
      <c r="R62" s="24"/>
    </row>
    <row r="63" spans="2:18" ht="13.5">
      <c r="B63" s="23"/>
      <c r="C63" s="27"/>
      <c r="D63" s="54"/>
      <c r="E63" s="27"/>
      <c r="F63" s="27"/>
      <c r="G63" s="27"/>
      <c r="H63" s="55"/>
      <c r="I63" s="27"/>
      <c r="J63" s="54"/>
      <c r="K63" s="27"/>
      <c r="L63" s="27"/>
      <c r="M63" s="27"/>
      <c r="N63" s="27"/>
      <c r="O63" s="27"/>
      <c r="P63" s="55"/>
      <c r="Q63" s="27"/>
      <c r="R63" s="24"/>
    </row>
    <row r="64" spans="2:18" ht="13.5">
      <c r="B64" s="23"/>
      <c r="C64" s="27"/>
      <c r="D64" s="54"/>
      <c r="E64" s="27"/>
      <c r="F64" s="27"/>
      <c r="G64" s="27"/>
      <c r="H64" s="55"/>
      <c r="I64" s="27"/>
      <c r="J64" s="54"/>
      <c r="K64" s="27"/>
      <c r="L64" s="27"/>
      <c r="M64" s="27"/>
      <c r="N64" s="27"/>
      <c r="O64" s="27"/>
      <c r="P64" s="55"/>
      <c r="Q64" s="27"/>
      <c r="R64" s="24"/>
    </row>
    <row r="65" spans="2:18" ht="13.5">
      <c r="B65" s="23"/>
      <c r="C65" s="27"/>
      <c r="D65" s="54"/>
      <c r="E65" s="27"/>
      <c r="F65" s="27"/>
      <c r="G65" s="27"/>
      <c r="H65" s="55"/>
      <c r="I65" s="27"/>
      <c r="J65" s="54"/>
      <c r="K65" s="27"/>
      <c r="L65" s="27"/>
      <c r="M65" s="27"/>
      <c r="N65" s="27"/>
      <c r="O65" s="27"/>
      <c r="P65" s="55"/>
      <c r="Q65" s="27"/>
      <c r="R65" s="24"/>
    </row>
    <row r="66" spans="2:18" ht="13.5">
      <c r="B66" s="23"/>
      <c r="C66" s="27"/>
      <c r="D66" s="54"/>
      <c r="E66" s="27"/>
      <c r="F66" s="27"/>
      <c r="G66" s="27"/>
      <c r="H66" s="55"/>
      <c r="I66" s="27"/>
      <c r="J66" s="54"/>
      <c r="K66" s="27"/>
      <c r="L66" s="27"/>
      <c r="M66" s="27"/>
      <c r="N66" s="27"/>
      <c r="O66" s="27"/>
      <c r="P66" s="55"/>
      <c r="Q66" s="27"/>
      <c r="R66" s="24"/>
    </row>
    <row r="67" spans="2:18" ht="13.5">
      <c r="B67" s="23"/>
      <c r="C67" s="27"/>
      <c r="D67" s="54"/>
      <c r="E67" s="27"/>
      <c r="F67" s="27"/>
      <c r="G67" s="27"/>
      <c r="H67" s="55"/>
      <c r="I67" s="27"/>
      <c r="J67" s="54"/>
      <c r="K67" s="27"/>
      <c r="L67" s="27"/>
      <c r="M67" s="27"/>
      <c r="N67" s="27"/>
      <c r="O67" s="27"/>
      <c r="P67" s="55"/>
      <c r="Q67" s="27"/>
      <c r="R67" s="24"/>
    </row>
    <row r="68" spans="2:18" ht="13.5">
      <c r="B68" s="23"/>
      <c r="C68" s="27"/>
      <c r="D68" s="54"/>
      <c r="E68" s="27"/>
      <c r="F68" s="27"/>
      <c r="G68" s="27"/>
      <c r="H68" s="55"/>
      <c r="I68" s="27"/>
      <c r="J68" s="54"/>
      <c r="K68" s="27"/>
      <c r="L68" s="27"/>
      <c r="M68" s="27"/>
      <c r="N68" s="27"/>
      <c r="O68" s="27"/>
      <c r="P68" s="55"/>
      <c r="Q68" s="27"/>
      <c r="R68" s="24"/>
    </row>
    <row r="69" spans="2:18" ht="13.5">
      <c r="B69" s="23"/>
      <c r="C69" s="27"/>
      <c r="D69" s="54"/>
      <c r="E69" s="27"/>
      <c r="F69" s="27"/>
      <c r="G69" s="27"/>
      <c r="H69" s="55"/>
      <c r="I69" s="27"/>
      <c r="J69" s="54"/>
      <c r="K69" s="27"/>
      <c r="L69" s="27"/>
      <c r="M69" s="27"/>
      <c r="N69" s="27"/>
      <c r="O69" s="27"/>
      <c r="P69" s="55"/>
      <c r="Q69" s="27"/>
      <c r="R69" s="24"/>
    </row>
    <row r="70" spans="2:18" s="1" customFormat="1" ht="13.5">
      <c r="B70" s="36"/>
      <c r="C70" s="37"/>
      <c r="D70" s="56" t="s">
        <v>55</v>
      </c>
      <c r="E70" s="57"/>
      <c r="F70" s="57"/>
      <c r="G70" s="58" t="s">
        <v>56</v>
      </c>
      <c r="H70" s="59"/>
      <c r="I70" s="37"/>
      <c r="J70" s="56" t="s">
        <v>55</v>
      </c>
      <c r="K70" s="57"/>
      <c r="L70" s="57"/>
      <c r="M70" s="57"/>
      <c r="N70" s="58" t="s">
        <v>56</v>
      </c>
      <c r="O70" s="57"/>
      <c r="P70" s="59"/>
      <c r="Q70" s="37"/>
      <c r="R70" s="38"/>
    </row>
    <row r="71" spans="2:18" s="1" customFormat="1" ht="14.5" customHeight="1">
      <c r="B71" s="60"/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1"/>
      <c r="P71" s="61"/>
      <c r="Q71" s="61"/>
      <c r="R71" s="62"/>
    </row>
    <row r="75" spans="2:18" s="1" customFormat="1" ht="7" customHeight="1">
      <c r="B75" s="134"/>
      <c r="C75" s="135"/>
      <c r="D75" s="135"/>
      <c r="E75" s="135"/>
      <c r="F75" s="135"/>
      <c r="G75" s="135"/>
      <c r="H75" s="135"/>
      <c r="I75" s="135"/>
      <c r="J75" s="135"/>
      <c r="K75" s="135"/>
      <c r="L75" s="135"/>
      <c r="M75" s="135"/>
      <c r="N75" s="135"/>
      <c r="O75" s="135"/>
      <c r="P75" s="135"/>
      <c r="Q75" s="135"/>
      <c r="R75" s="136"/>
    </row>
    <row r="76" spans="2:21" s="1" customFormat="1" ht="37" customHeight="1">
      <c r="B76" s="36"/>
      <c r="C76" s="223" t="s">
        <v>143</v>
      </c>
      <c r="D76" s="224"/>
      <c r="E76" s="224"/>
      <c r="F76" s="224"/>
      <c r="G76" s="224"/>
      <c r="H76" s="224"/>
      <c r="I76" s="224"/>
      <c r="J76" s="224"/>
      <c r="K76" s="224"/>
      <c r="L76" s="224"/>
      <c r="M76" s="224"/>
      <c r="N76" s="224"/>
      <c r="O76" s="224"/>
      <c r="P76" s="224"/>
      <c r="Q76" s="224"/>
      <c r="R76" s="38"/>
      <c r="T76" s="137"/>
      <c r="U76" s="137"/>
    </row>
    <row r="77" spans="2:21" s="1" customFormat="1" ht="7" customHeight="1">
      <c r="B77" s="36"/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8"/>
      <c r="T77" s="137"/>
      <c r="U77" s="137"/>
    </row>
    <row r="78" spans="2:21" s="1" customFormat="1" ht="30" customHeight="1">
      <c r="B78" s="36"/>
      <c r="C78" s="31" t="s">
        <v>19</v>
      </c>
      <c r="D78" s="37"/>
      <c r="E78" s="37"/>
      <c r="F78" s="271" t="str">
        <f>F6</f>
        <v>Výměna technologie měnírny Letná - DPS</v>
      </c>
      <c r="G78" s="272"/>
      <c r="H78" s="272"/>
      <c r="I78" s="272"/>
      <c r="J78" s="272"/>
      <c r="K78" s="272"/>
      <c r="L78" s="272"/>
      <c r="M78" s="272"/>
      <c r="N78" s="272"/>
      <c r="O78" s="272"/>
      <c r="P78" s="272"/>
      <c r="Q78" s="37"/>
      <c r="R78" s="38"/>
      <c r="T78" s="137"/>
      <c r="U78" s="137"/>
    </row>
    <row r="79" spans="2:21" s="1" customFormat="1" ht="37" customHeight="1">
      <c r="B79" s="36"/>
      <c r="C79" s="70" t="s">
        <v>140</v>
      </c>
      <c r="D79" s="37"/>
      <c r="E79" s="37"/>
      <c r="F79" s="225" t="str">
        <f>F7</f>
        <v>PS4 - Zařízení pro detekci požáru</v>
      </c>
      <c r="G79" s="270"/>
      <c r="H79" s="270"/>
      <c r="I79" s="270"/>
      <c r="J79" s="270"/>
      <c r="K79" s="270"/>
      <c r="L79" s="270"/>
      <c r="M79" s="270"/>
      <c r="N79" s="270"/>
      <c r="O79" s="270"/>
      <c r="P79" s="270"/>
      <c r="Q79" s="37"/>
      <c r="R79" s="38"/>
      <c r="T79" s="137"/>
      <c r="U79" s="137"/>
    </row>
    <row r="80" spans="2:21" s="1" customFormat="1" ht="7" customHeight="1">
      <c r="B80" s="36"/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8"/>
      <c r="T80" s="137"/>
      <c r="U80" s="137"/>
    </row>
    <row r="81" spans="2:21" s="1" customFormat="1" ht="18" customHeight="1">
      <c r="B81" s="36"/>
      <c r="C81" s="31" t="s">
        <v>24</v>
      </c>
      <c r="D81" s="37"/>
      <c r="E81" s="37"/>
      <c r="F81" s="29" t="str">
        <f>F9</f>
        <v>Plzeň</v>
      </c>
      <c r="G81" s="37"/>
      <c r="H81" s="37"/>
      <c r="I81" s="37"/>
      <c r="J81" s="37"/>
      <c r="K81" s="31" t="s">
        <v>26</v>
      </c>
      <c r="L81" s="37"/>
      <c r="M81" s="266" t="str">
        <f>IF(O9="","",O9)</f>
        <v>18. 7. 2017</v>
      </c>
      <c r="N81" s="266"/>
      <c r="O81" s="266"/>
      <c r="P81" s="266"/>
      <c r="Q81" s="37"/>
      <c r="R81" s="38"/>
      <c r="T81" s="137"/>
      <c r="U81" s="137"/>
    </row>
    <row r="82" spans="2:21" s="1" customFormat="1" ht="7" customHeight="1">
      <c r="B82" s="36"/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8"/>
      <c r="T82" s="137"/>
      <c r="U82" s="137"/>
    </row>
    <row r="83" spans="2:21" s="1" customFormat="1" ht="13.5">
      <c r="B83" s="36"/>
      <c r="C83" s="31" t="s">
        <v>28</v>
      </c>
      <c r="D83" s="37"/>
      <c r="E83" s="37"/>
      <c r="F83" s="29" t="str">
        <f>E12</f>
        <v>Plzeňské městské dopravní podniky, a.s.</v>
      </c>
      <c r="G83" s="37"/>
      <c r="H83" s="37"/>
      <c r="I83" s="37"/>
      <c r="J83" s="37"/>
      <c r="K83" s="31" t="s">
        <v>34</v>
      </c>
      <c r="L83" s="37"/>
      <c r="M83" s="238" t="str">
        <f>E18</f>
        <v xml:space="preserve"> </v>
      </c>
      <c r="N83" s="238"/>
      <c r="O83" s="238"/>
      <c r="P83" s="238"/>
      <c r="Q83" s="238"/>
      <c r="R83" s="38"/>
      <c r="T83" s="137"/>
      <c r="U83" s="137"/>
    </row>
    <row r="84" spans="2:21" s="1" customFormat="1" ht="14.5" customHeight="1">
      <c r="B84" s="36"/>
      <c r="C84" s="31" t="s">
        <v>32</v>
      </c>
      <c r="D84" s="37"/>
      <c r="E84" s="37"/>
      <c r="F84" s="29" t="str">
        <f>IF(E15="","",E15)</f>
        <v>Vyplň údaj</v>
      </c>
      <c r="G84" s="37"/>
      <c r="H84" s="37"/>
      <c r="I84" s="37"/>
      <c r="J84" s="37"/>
      <c r="K84" s="31" t="s">
        <v>37</v>
      </c>
      <c r="L84" s="37"/>
      <c r="M84" s="238" t="str">
        <f>E21</f>
        <v>RPE, s.r.o.</v>
      </c>
      <c r="N84" s="238"/>
      <c r="O84" s="238"/>
      <c r="P84" s="238"/>
      <c r="Q84" s="238"/>
      <c r="R84" s="38"/>
      <c r="T84" s="137"/>
      <c r="U84" s="137"/>
    </row>
    <row r="85" spans="2:21" s="1" customFormat="1" ht="10.4" customHeight="1">
      <c r="B85" s="36"/>
      <c r="C85" s="37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8"/>
      <c r="T85" s="137"/>
      <c r="U85" s="137"/>
    </row>
    <row r="86" spans="2:21" s="1" customFormat="1" ht="29.25" customHeight="1">
      <c r="B86" s="36"/>
      <c r="C86" s="276" t="s">
        <v>144</v>
      </c>
      <c r="D86" s="277"/>
      <c r="E86" s="277"/>
      <c r="F86" s="277"/>
      <c r="G86" s="277"/>
      <c r="H86" s="126"/>
      <c r="I86" s="126"/>
      <c r="J86" s="126"/>
      <c r="K86" s="126"/>
      <c r="L86" s="126"/>
      <c r="M86" s="126"/>
      <c r="N86" s="276" t="s">
        <v>145</v>
      </c>
      <c r="O86" s="277"/>
      <c r="P86" s="277"/>
      <c r="Q86" s="277"/>
      <c r="R86" s="38"/>
      <c r="T86" s="137"/>
      <c r="U86" s="137"/>
    </row>
    <row r="87" spans="2:21" s="1" customFormat="1" ht="10.4" customHeight="1">
      <c r="B87" s="36"/>
      <c r="C87" s="37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8"/>
      <c r="T87" s="137"/>
      <c r="U87" s="137"/>
    </row>
    <row r="88" spans="2:47" s="1" customFormat="1" ht="29.25" customHeight="1">
      <c r="B88" s="36"/>
      <c r="C88" s="138" t="s">
        <v>146</v>
      </c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197">
        <f>N117</f>
        <v>0</v>
      </c>
      <c r="O88" s="273"/>
      <c r="P88" s="273"/>
      <c r="Q88" s="273"/>
      <c r="R88" s="38"/>
      <c r="T88" s="137"/>
      <c r="U88" s="137"/>
      <c r="AU88" s="19" t="s">
        <v>147</v>
      </c>
    </row>
    <row r="89" spans="2:21" s="7" customFormat="1" ht="25" customHeight="1">
      <c r="B89" s="139"/>
      <c r="C89" s="140"/>
      <c r="D89" s="141" t="s">
        <v>151</v>
      </c>
      <c r="E89" s="140"/>
      <c r="F89" s="140"/>
      <c r="G89" s="140"/>
      <c r="H89" s="140"/>
      <c r="I89" s="140"/>
      <c r="J89" s="140"/>
      <c r="K89" s="140"/>
      <c r="L89" s="140"/>
      <c r="M89" s="140"/>
      <c r="N89" s="257">
        <f>N118</f>
        <v>0</v>
      </c>
      <c r="O89" s="275"/>
      <c r="P89" s="275"/>
      <c r="Q89" s="275"/>
      <c r="R89" s="142"/>
      <c r="T89" s="143"/>
      <c r="U89" s="143"/>
    </row>
    <row r="90" spans="2:21" s="8" customFormat="1" ht="19.9" customHeight="1">
      <c r="B90" s="144"/>
      <c r="C90" s="104"/>
      <c r="D90" s="115" t="s">
        <v>152</v>
      </c>
      <c r="E90" s="104"/>
      <c r="F90" s="104"/>
      <c r="G90" s="104"/>
      <c r="H90" s="104"/>
      <c r="I90" s="104"/>
      <c r="J90" s="104"/>
      <c r="K90" s="104"/>
      <c r="L90" s="104"/>
      <c r="M90" s="104"/>
      <c r="N90" s="202">
        <f>N119</f>
        <v>0</v>
      </c>
      <c r="O90" s="205"/>
      <c r="P90" s="205"/>
      <c r="Q90" s="205"/>
      <c r="R90" s="145"/>
      <c r="T90" s="146"/>
      <c r="U90" s="146"/>
    </row>
    <row r="91" spans="2:21" s="1" customFormat="1" ht="21.75" customHeight="1">
      <c r="B91" s="36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8"/>
      <c r="T91" s="137"/>
      <c r="U91" s="137"/>
    </row>
    <row r="92" spans="2:21" s="1" customFormat="1" ht="29.25" customHeight="1">
      <c r="B92" s="36"/>
      <c r="C92" s="138" t="s">
        <v>159</v>
      </c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273">
        <f>ROUND(N93+N94+N95+N96+N97+N98,2)</f>
        <v>0</v>
      </c>
      <c r="O92" s="274"/>
      <c r="P92" s="274"/>
      <c r="Q92" s="274"/>
      <c r="R92" s="38"/>
      <c r="T92" s="147"/>
      <c r="U92" s="148" t="s">
        <v>43</v>
      </c>
    </row>
    <row r="93" spans="2:65" s="1" customFormat="1" ht="18" customHeight="1">
      <c r="B93" s="36"/>
      <c r="C93" s="37"/>
      <c r="D93" s="203" t="s">
        <v>160</v>
      </c>
      <c r="E93" s="204"/>
      <c r="F93" s="204"/>
      <c r="G93" s="204"/>
      <c r="H93" s="204"/>
      <c r="I93" s="37"/>
      <c r="J93" s="37"/>
      <c r="K93" s="37"/>
      <c r="L93" s="37"/>
      <c r="M93" s="37"/>
      <c r="N93" s="201">
        <f>ROUND(N88*T93,2)</f>
        <v>0</v>
      </c>
      <c r="O93" s="202"/>
      <c r="P93" s="202"/>
      <c r="Q93" s="202"/>
      <c r="R93" s="38"/>
      <c r="S93" s="149"/>
      <c r="T93" s="150"/>
      <c r="U93" s="151" t="s">
        <v>44</v>
      </c>
      <c r="V93" s="152"/>
      <c r="W93" s="152"/>
      <c r="X93" s="152"/>
      <c r="Y93" s="152"/>
      <c r="Z93" s="152"/>
      <c r="AA93" s="152"/>
      <c r="AB93" s="152"/>
      <c r="AC93" s="152"/>
      <c r="AD93" s="152"/>
      <c r="AE93" s="152"/>
      <c r="AF93" s="152"/>
      <c r="AG93" s="152"/>
      <c r="AH93" s="152"/>
      <c r="AI93" s="152"/>
      <c r="AJ93" s="152"/>
      <c r="AK93" s="152"/>
      <c r="AL93" s="152"/>
      <c r="AM93" s="152"/>
      <c r="AN93" s="152"/>
      <c r="AO93" s="152"/>
      <c r="AP93" s="152"/>
      <c r="AQ93" s="152"/>
      <c r="AR93" s="152"/>
      <c r="AS93" s="152"/>
      <c r="AT93" s="152"/>
      <c r="AU93" s="152"/>
      <c r="AV93" s="152"/>
      <c r="AW93" s="152"/>
      <c r="AX93" s="152"/>
      <c r="AY93" s="153" t="s">
        <v>161</v>
      </c>
      <c r="AZ93" s="152"/>
      <c r="BA93" s="152"/>
      <c r="BB93" s="152"/>
      <c r="BC93" s="152"/>
      <c r="BD93" s="152"/>
      <c r="BE93" s="154">
        <f aca="true" t="shared" si="0" ref="BE93:BE98">IF(U93="základní",N93,0)</f>
        <v>0</v>
      </c>
      <c r="BF93" s="154">
        <f aca="true" t="shared" si="1" ref="BF93:BF98">IF(U93="snížená",N93,0)</f>
        <v>0</v>
      </c>
      <c r="BG93" s="154">
        <f aca="true" t="shared" si="2" ref="BG93:BG98">IF(U93="zákl. přenesená",N93,0)</f>
        <v>0</v>
      </c>
      <c r="BH93" s="154">
        <f aca="true" t="shared" si="3" ref="BH93:BH98">IF(U93="sníž. přenesená",N93,0)</f>
        <v>0</v>
      </c>
      <c r="BI93" s="154">
        <f aca="true" t="shared" si="4" ref="BI93:BI98">IF(U93="nulová",N93,0)</f>
        <v>0</v>
      </c>
      <c r="BJ93" s="153" t="s">
        <v>87</v>
      </c>
      <c r="BK93" s="152"/>
      <c r="BL93" s="152"/>
      <c r="BM93" s="152"/>
    </row>
    <row r="94" spans="2:65" s="1" customFormat="1" ht="18" customHeight="1">
      <c r="B94" s="36"/>
      <c r="C94" s="37"/>
      <c r="D94" s="203" t="s">
        <v>162</v>
      </c>
      <c r="E94" s="204"/>
      <c r="F94" s="204"/>
      <c r="G94" s="204"/>
      <c r="H94" s="204"/>
      <c r="I94" s="37"/>
      <c r="J94" s="37"/>
      <c r="K94" s="37"/>
      <c r="L94" s="37"/>
      <c r="M94" s="37"/>
      <c r="N94" s="201">
        <f>ROUND(N88*T94,2)</f>
        <v>0</v>
      </c>
      <c r="O94" s="202"/>
      <c r="P94" s="202"/>
      <c r="Q94" s="202"/>
      <c r="R94" s="38"/>
      <c r="S94" s="149"/>
      <c r="T94" s="150"/>
      <c r="U94" s="151" t="s">
        <v>44</v>
      </c>
      <c r="V94" s="152"/>
      <c r="W94" s="152"/>
      <c r="X94" s="152"/>
      <c r="Y94" s="152"/>
      <c r="Z94" s="152"/>
      <c r="AA94" s="152"/>
      <c r="AB94" s="152"/>
      <c r="AC94" s="152"/>
      <c r="AD94" s="152"/>
      <c r="AE94" s="152"/>
      <c r="AF94" s="152"/>
      <c r="AG94" s="152"/>
      <c r="AH94" s="152"/>
      <c r="AI94" s="152"/>
      <c r="AJ94" s="152"/>
      <c r="AK94" s="152"/>
      <c r="AL94" s="152"/>
      <c r="AM94" s="152"/>
      <c r="AN94" s="152"/>
      <c r="AO94" s="152"/>
      <c r="AP94" s="152"/>
      <c r="AQ94" s="152"/>
      <c r="AR94" s="152"/>
      <c r="AS94" s="152"/>
      <c r="AT94" s="152"/>
      <c r="AU94" s="152"/>
      <c r="AV94" s="152"/>
      <c r="AW94" s="152"/>
      <c r="AX94" s="152"/>
      <c r="AY94" s="153" t="s">
        <v>161</v>
      </c>
      <c r="AZ94" s="152"/>
      <c r="BA94" s="152"/>
      <c r="BB94" s="152"/>
      <c r="BC94" s="152"/>
      <c r="BD94" s="152"/>
      <c r="BE94" s="154">
        <f t="shared" si="0"/>
        <v>0</v>
      </c>
      <c r="BF94" s="154">
        <f t="shared" si="1"/>
        <v>0</v>
      </c>
      <c r="BG94" s="154">
        <f t="shared" si="2"/>
        <v>0</v>
      </c>
      <c r="BH94" s="154">
        <f t="shared" si="3"/>
        <v>0</v>
      </c>
      <c r="BI94" s="154">
        <f t="shared" si="4"/>
        <v>0</v>
      </c>
      <c r="BJ94" s="153" t="s">
        <v>87</v>
      </c>
      <c r="BK94" s="152"/>
      <c r="BL94" s="152"/>
      <c r="BM94" s="152"/>
    </row>
    <row r="95" spans="2:65" s="1" customFormat="1" ht="18" customHeight="1">
      <c r="B95" s="36"/>
      <c r="C95" s="37"/>
      <c r="D95" s="203" t="s">
        <v>163</v>
      </c>
      <c r="E95" s="204"/>
      <c r="F95" s="204"/>
      <c r="G95" s="204"/>
      <c r="H95" s="204"/>
      <c r="I95" s="37"/>
      <c r="J95" s="37"/>
      <c r="K95" s="37"/>
      <c r="L95" s="37"/>
      <c r="M95" s="37"/>
      <c r="N95" s="201">
        <f>ROUND(N88*T95,2)</f>
        <v>0</v>
      </c>
      <c r="O95" s="202"/>
      <c r="P95" s="202"/>
      <c r="Q95" s="202"/>
      <c r="R95" s="38"/>
      <c r="S95" s="149"/>
      <c r="T95" s="150"/>
      <c r="U95" s="151" t="s">
        <v>44</v>
      </c>
      <c r="V95" s="152"/>
      <c r="W95" s="152"/>
      <c r="X95" s="152"/>
      <c r="Y95" s="152"/>
      <c r="Z95" s="152"/>
      <c r="AA95" s="152"/>
      <c r="AB95" s="152"/>
      <c r="AC95" s="152"/>
      <c r="AD95" s="152"/>
      <c r="AE95" s="152"/>
      <c r="AF95" s="152"/>
      <c r="AG95" s="152"/>
      <c r="AH95" s="152"/>
      <c r="AI95" s="152"/>
      <c r="AJ95" s="152"/>
      <c r="AK95" s="152"/>
      <c r="AL95" s="152"/>
      <c r="AM95" s="152"/>
      <c r="AN95" s="152"/>
      <c r="AO95" s="152"/>
      <c r="AP95" s="152"/>
      <c r="AQ95" s="152"/>
      <c r="AR95" s="152"/>
      <c r="AS95" s="152"/>
      <c r="AT95" s="152"/>
      <c r="AU95" s="152"/>
      <c r="AV95" s="152"/>
      <c r="AW95" s="152"/>
      <c r="AX95" s="152"/>
      <c r="AY95" s="153" t="s">
        <v>161</v>
      </c>
      <c r="AZ95" s="152"/>
      <c r="BA95" s="152"/>
      <c r="BB95" s="152"/>
      <c r="BC95" s="152"/>
      <c r="BD95" s="152"/>
      <c r="BE95" s="154">
        <f t="shared" si="0"/>
        <v>0</v>
      </c>
      <c r="BF95" s="154">
        <f t="shared" si="1"/>
        <v>0</v>
      </c>
      <c r="BG95" s="154">
        <f t="shared" si="2"/>
        <v>0</v>
      </c>
      <c r="BH95" s="154">
        <f t="shared" si="3"/>
        <v>0</v>
      </c>
      <c r="BI95" s="154">
        <f t="shared" si="4"/>
        <v>0</v>
      </c>
      <c r="BJ95" s="153" t="s">
        <v>87</v>
      </c>
      <c r="BK95" s="152"/>
      <c r="BL95" s="152"/>
      <c r="BM95" s="152"/>
    </row>
    <row r="96" spans="2:65" s="1" customFormat="1" ht="18" customHeight="1">
      <c r="B96" s="36"/>
      <c r="C96" s="37"/>
      <c r="D96" s="203" t="s">
        <v>164</v>
      </c>
      <c r="E96" s="204"/>
      <c r="F96" s="204"/>
      <c r="G96" s="204"/>
      <c r="H96" s="204"/>
      <c r="I96" s="37"/>
      <c r="J96" s="37"/>
      <c r="K96" s="37"/>
      <c r="L96" s="37"/>
      <c r="M96" s="37"/>
      <c r="N96" s="201">
        <f>ROUND(N88*T96,2)</f>
        <v>0</v>
      </c>
      <c r="O96" s="202"/>
      <c r="P96" s="202"/>
      <c r="Q96" s="202"/>
      <c r="R96" s="38"/>
      <c r="S96" s="149"/>
      <c r="T96" s="150"/>
      <c r="U96" s="151" t="s">
        <v>44</v>
      </c>
      <c r="V96" s="152"/>
      <c r="W96" s="152"/>
      <c r="X96" s="152"/>
      <c r="Y96" s="152"/>
      <c r="Z96" s="152"/>
      <c r="AA96" s="152"/>
      <c r="AB96" s="152"/>
      <c r="AC96" s="152"/>
      <c r="AD96" s="152"/>
      <c r="AE96" s="152"/>
      <c r="AF96" s="152"/>
      <c r="AG96" s="152"/>
      <c r="AH96" s="152"/>
      <c r="AI96" s="152"/>
      <c r="AJ96" s="152"/>
      <c r="AK96" s="152"/>
      <c r="AL96" s="152"/>
      <c r="AM96" s="152"/>
      <c r="AN96" s="152"/>
      <c r="AO96" s="152"/>
      <c r="AP96" s="152"/>
      <c r="AQ96" s="152"/>
      <c r="AR96" s="152"/>
      <c r="AS96" s="152"/>
      <c r="AT96" s="152"/>
      <c r="AU96" s="152"/>
      <c r="AV96" s="152"/>
      <c r="AW96" s="152"/>
      <c r="AX96" s="152"/>
      <c r="AY96" s="153" t="s">
        <v>161</v>
      </c>
      <c r="AZ96" s="152"/>
      <c r="BA96" s="152"/>
      <c r="BB96" s="152"/>
      <c r="BC96" s="152"/>
      <c r="BD96" s="152"/>
      <c r="BE96" s="154">
        <f t="shared" si="0"/>
        <v>0</v>
      </c>
      <c r="BF96" s="154">
        <f t="shared" si="1"/>
        <v>0</v>
      </c>
      <c r="BG96" s="154">
        <f t="shared" si="2"/>
        <v>0</v>
      </c>
      <c r="BH96" s="154">
        <f t="shared" si="3"/>
        <v>0</v>
      </c>
      <c r="BI96" s="154">
        <f t="shared" si="4"/>
        <v>0</v>
      </c>
      <c r="BJ96" s="153" t="s">
        <v>87</v>
      </c>
      <c r="BK96" s="152"/>
      <c r="BL96" s="152"/>
      <c r="BM96" s="152"/>
    </row>
    <row r="97" spans="2:65" s="1" customFormat="1" ht="18" customHeight="1">
      <c r="B97" s="36"/>
      <c r="C97" s="37"/>
      <c r="D97" s="203" t="s">
        <v>165</v>
      </c>
      <c r="E97" s="204"/>
      <c r="F97" s="204"/>
      <c r="G97" s="204"/>
      <c r="H97" s="204"/>
      <c r="I97" s="37"/>
      <c r="J97" s="37"/>
      <c r="K97" s="37"/>
      <c r="L97" s="37"/>
      <c r="M97" s="37"/>
      <c r="N97" s="201">
        <f>ROUND(N88*T97,2)</f>
        <v>0</v>
      </c>
      <c r="O97" s="202"/>
      <c r="P97" s="202"/>
      <c r="Q97" s="202"/>
      <c r="R97" s="38"/>
      <c r="S97" s="149"/>
      <c r="T97" s="150"/>
      <c r="U97" s="151" t="s">
        <v>44</v>
      </c>
      <c r="V97" s="152"/>
      <c r="W97" s="152"/>
      <c r="X97" s="152"/>
      <c r="Y97" s="152"/>
      <c r="Z97" s="152"/>
      <c r="AA97" s="152"/>
      <c r="AB97" s="152"/>
      <c r="AC97" s="152"/>
      <c r="AD97" s="152"/>
      <c r="AE97" s="152"/>
      <c r="AF97" s="152"/>
      <c r="AG97" s="152"/>
      <c r="AH97" s="152"/>
      <c r="AI97" s="152"/>
      <c r="AJ97" s="152"/>
      <c r="AK97" s="152"/>
      <c r="AL97" s="152"/>
      <c r="AM97" s="152"/>
      <c r="AN97" s="152"/>
      <c r="AO97" s="152"/>
      <c r="AP97" s="152"/>
      <c r="AQ97" s="152"/>
      <c r="AR97" s="152"/>
      <c r="AS97" s="152"/>
      <c r="AT97" s="152"/>
      <c r="AU97" s="152"/>
      <c r="AV97" s="152"/>
      <c r="AW97" s="152"/>
      <c r="AX97" s="152"/>
      <c r="AY97" s="153" t="s">
        <v>161</v>
      </c>
      <c r="AZ97" s="152"/>
      <c r="BA97" s="152"/>
      <c r="BB97" s="152"/>
      <c r="BC97" s="152"/>
      <c r="BD97" s="152"/>
      <c r="BE97" s="154">
        <f t="shared" si="0"/>
        <v>0</v>
      </c>
      <c r="BF97" s="154">
        <f t="shared" si="1"/>
        <v>0</v>
      </c>
      <c r="BG97" s="154">
        <f t="shared" si="2"/>
        <v>0</v>
      </c>
      <c r="BH97" s="154">
        <f t="shared" si="3"/>
        <v>0</v>
      </c>
      <c r="BI97" s="154">
        <f t="shared" si="4"/>
        <v>0</v>
      </c>
      <c r="BJ97" s="153" t="s">
        <v>87</v>
      </c>
      <c r="BK97" s="152"/>
      <c r="BL97" s="152"/>
      <c r="BM97" s="152"/>
    </row>
    <row r="98" spans="2:65" s="1" customFormat="1" ht="18" customHeight="1">
      <c r="B98" s="36"/>
      <c r="C98" s="37"/>
      <c r="D98" s="115" t="s">
        <v>166</v>
      </c>
      <c r="E98" s="37"/>
      <c r="F98" s="37"/>
      <c r="G98" s="37"/>
      <c r="H98" s="37"/>
      <c r="I98" s="37"/>
      <c r="J98" s="37"/>
      <c r="K98" s="37"/>
      <c r="L98" s="37"/>
      <c r="M98" s="37"/>
      <c r="N98" s="201">
        <f>ROUND(N88*T98,2)</f>
        <v>0</v>
      </c>
      <c r="O98" s="202"/>
      <c r="P98" s="202"/>
      <c r="Q98" s="202"/>
      <c r="R98" s="38"/>
      <c r="S98" s="149"/>
      <c r="T98" s="155"/>
      <c r="U98" s="156" t="s">
        <v>44</v>
      </c>
      <c r="V98" s="152"/>
      <c r="W98" s="152"/>
      <c r="X98" s="152"/>
      <c r="Y98" s="152"/>
      <c r="Z98" s="152"/>
      <c r="AA98" s="152"/>
      <c r="AB98" s="152"/>
      <c r="AC98" s="152"/>
      <c r="AD98" s="152"/>
      <c r="AE98" s="152"/>
      <c r="AF98" s="152"/>
      <c r="AG98" s="152"/>
      <c r="AH98" s="152"/>
      <c r="AI98" s="152"/>
      <c r="AJ98" s="152"/>
      <c r="AK98" s="152"/>
      <c r="AL98" s="152"/>
      <c r="AM98" s="152"/>
      <c r="AN98" s="152"/>
      <c r="AO98" s="152"/>
      <c r="AP98" s="152"/>
      <c r="AQ98" s="152"/>
      <c r="AR98" s="152"/>
      <c r="AS98" s="152"/>
      <c r="AT98" s="152"/>
      <c r="AU98" s="152"/>
      <c r="AV98" s="152"/>
      <c r="AW98" s="152"/>
      <c r="AX98" s="152"/>
      <c r="AY98" s="153" t="s">
        <v>167</v>
      </c>
      <c r="AZ98" s="152"/>
      <c r="BA98" s="152"/>
      <c r="BB98" s="152"/>
      <c r="BC98" s="152"/>
      <c r="BD98" s="152"/>
      <c r="BE98" s="154">
        <f t="shared" si="0"/>
        <v>0</v>
      </c>
      <c r="BF98" s="154">
        <f t="shared" si="1"/>
        <v>0</v>
      </c>
      <c r="BG98" s="154">
        <f t="shared" si="2"/>
        <v>0</v>
      </c>
      <c r="BH98" s="154">
        <f t="shared" si="3"/>
        <v>0</v>
      </c>
      <c r="BI98" s="154">
        <f t="shared" si="4"/>
        <v>0</v>
      </c>
      <c r="BJ98" s="153" t="s">
        <v>87</v>
      </c>
      <c r="BK98" s="152"/>
      <c r="BL98" s="152"/>
      <c r="BM98" s="152"/>
    </row>
    <row r="99" spans="2:21" s="1" customFormat="1" ht="13.5">
      <c r="B99" s="36"/>
      <c r="C99" s="37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8"/>
      <c r="T99" s="137"/>
      <c r="U99" s="137"/>
    </row>
    <row r="100" spans="2:21" s="1" customFormat="1" ht="29.25" customHeight="1">
      <c r="B100" s="36"/>
      <c r="C100" s="125" t="s">
        <v>133</v>
      </c>
      <c r="D100" s="126"/>
      <c r="E100" s="126"/>
      <c r="F100" s="126"/>
      <c r="G100" s="126"/>
      <c r="H100" s="126"/>
      <c r="I100" s="126"/>
      <c r="J100" s="126"/>
      <c r="K100" s="126"/>
      <c r="L100" s="198">
        <f>ROUND(SUM(N88+N92),2)</f>
        <v>0</v>
      </c>
      <c r="M100" s="198"/>
      <c r="N100" s="198"/>
      <c r="O100" s="198"/>
      <c r="P100" s="198"/>
      <c r="Q100" s="198"/>
      <c r="R100" s="38"/>
      <c r="T100" s="137"/>
      <c r="U100" s="137"/>
    </row>
    <row r="101" spans="2:21" s="1" customFormat="1" ht="7" customHeight="1">
      <c r="B101" s="60"/>
      <c r="C101" s="61"/>
      <c r="D101" s="61"/>
      <c r="E101" s="61"/>
      <c r="F101" s="61"/>
      <c r="G101" s="61"/>
      <c r="H101" s="61"/>
      <c r="I101" s="61"/>
      <c r="J101" s="61"/>
      <c r="K101" s="61"/>
      <c r="L101" s="61"/>
      <c r="M101" s="61"/>
      <c r="N101" s="61"/>
      <c r="O101" s="61"/>
      <c r="P101" s="61"/>
      <c r="Q101" s="61"/>
      <c r="R101" s="62"/>
      <c r="T101" s="137"/>
      <c r="U101" s="137"/>
    </row>
    <row r="105" spans="2:18" s="1" customFormat="1" ht="7" customHeight="1">
      <c r="B105" s="63"/>
      <c r="C105" s="64"/>
      <c r="D105" s="64"/>
      <c r="E105" s="64"/>
      <c r="F105" s="64"/>
      <c r="G105" s="64"/>
      <c r="H105" s="64"/>
      <c r="I105" s="64"/>
      <c r="J105" s="64"/>
      <c r="K105" s="64"/>
      <c r="L105" s="64"/>
      <c r="M105" s="64"/>
      <c r="N105" s="64"/>
      <c r="O105" s="64"/>
      <c r="P105" s="64"/>
      <c r="Q105" s="64"/>
      <c r="R105" s="65"/>
    </row>
    <row r="106" spans="2:18" s="1" customFormat="1" ht="37" customHeight="1">
      <c r="B106" s="36"/>
      <c r="C106" s="223" t="s">
        <v>168</v>
      </c>
      <c r="D106" s="270"/>
      <c r="E106" s="270"/>
      <c r="F106" s="270"/>
      <c r="G106" s="270"/>
      <c r="H106" s="270"/>
      <c r="I106" s="270"/>
      <c r="J106" s="270"/>
      <c r="K106" s="270"/>
      <c r="L106" s="270"/>
      <c r="M106" s="270"/>
      <c r="N106" s="270"/>
      <c r="O106" s="270"/>
      <c r="P106" s="270"/>
      <c r="Q106" s="270"/>
      <c r="R106" s="38"/>
    </row>
    <row r="107" spans="2:18" s="1" customFormat="1" ht="7" customHeight="1">
      <c r="B107" s="36"/>
      <c r="C107" s="37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8"/>
    </row>
    <row r="108" spans="2:18" s="1" customFormat="1" ht="30" customHeight="1">
      <c r="B108" s="36"/>
      <c r="C108" s="31" t="s">
        <v>19</v>
      </c>
      <c r="D108" s="37"/>
      <c r="E108" s="37"/>
      <c r="F108" s="271" t="str">
        <f>F6</f>
        <v>Výměna technologie měnírny Letná - DPS</v>
      </c>
      <c r="G108" s="272"/>
      <c r="H108" s="272"/>
      <c r="I108" s="272"/>
      <c r="J108" s="272"/>
      <c r="K108" s="272"/>
      <c r="L108" s="272"/>
      <c r="M108" s="272"/>
      <c r="N108" s="272"/>
      <c r="O108" s="272"/>
      <c r="P108" s="272"/>
      <c r="Q108" s="37"/>
      <c r="R108" s="38"/>
    </row>
    <row r="109" spans="2:18" s="1" customFormat="1" ht="37" customHeight="1">
      <c r="B109" s="36"/>
      <c r="C109" s="70" t="s">
        <v>140</v>
      </c>
      <c r="D109" s="37"/>
      <c r="E109" s="37"/>
      <c r="F109" s="225" t="str">
        <f>F7</f>
        <v>PS4 - Zařízení pro detekci požáru</v>
      </c>
      <c r="G109" s="270"/>
      <c r="H109" s="270"/>
      <c r="I109" s="270"/>
      <c r="J109" s="270"/>
      <c r="K109" s="270"/>
      <c r="L109" s="270"/>
      <c r="M109" s="270"/>
      <c r="N109" s="270"/>
      <c r="O109" s="270"/>
      <c r="P109" s="270"/>
      <c r="Q109" s="37"/>
      <c r="R109" s="38"/>
    </row>
    <row r="110" spans="2:18" s="1" customFormat="1" ht="7" customHeight="1">
      <c r="B110" s="36"/>
      <c r="C110" s="37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8"/>
    </row>
    <row r="111" spans="2:18" s="1" customFormat="1" ht="18" customHeight="1">
      <c r="B111" s="36"/>
      <c r="C111" s="31" t="s">
        <v>24</v>
      </c>
      <c r="D111" s="37"/>
      <c r="E111" s="37"/>
      <c r="F111" s="29" t="str">
        <f>F9</f>
        <v>Plzeň</v>
      </c>
      <c r="G111" s="37"/>
      <c r="H111" s="37"/>
      <c r="I111" s="37"/>
      <c r="J111" s="37"/>
      <c r="K111" s="31" t="s">
        <v>26</v>
      </c>
      <c r="L111" s="37"/>
      <c r="M111" s="266" t="str">
        <f>IF(O9="","",O9)</f>
        <v>18. 7. 2017</v>
      </c>
      <c r="N111" s="266"/>
      <c r="O111" s="266"/>
      <c r="P111" s="266"/>
      <c r="Q111" s="37"/>
      <c r="R111" s="38"/>
    </row>
    <row r="112" spans="2:18" s="1" customFormat="1" ht="7" customHeight="1">
      <c r="B112" s="36"/>
      <c r="C112" s="37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8"/>
    </row>
    <row r="113" spans="2:18" s="1" customFormat="1" ht="13.5">
      <c r="B113" s="36"/>
      <c r="C113" s="31" t="s">
        <v>28</v>
      </c>
      <c r="D113" s="37"/>
      <c r="E113" s="37"/>
      <c r="F113" s="29" t="str">
        <f>E12</f>
        <v>Plzeňské městské dopravní podniky, a.s.</v>
      </c>
      <c r="G113" s="37"/>
      <c r="H113" s="37"/>
      <c r="I113" s="37"/>
      <c r="J113" s="37"/>
      <c r="K113" s="31" t="s">
        <v>34</v>
      </c>
      <c r="L113" s="37"/>
      <c r="M113" s="238" t="str">
        <f>E18</f>
        <v xml:space="preserve"> </v>
      </c>
      <c r="N113" s="238"/>
      <c r="O113" s="238"/>
      <c r="P113" s="238"/>
      <c r="Q113" s="238"/>
      <c r="R113" s="38"/>
    </row>
    <row r="114" spans="2:18" s="1" customFormat="1" ht="14.5" customHeight="1">
      <c r="B114" s="36"/>
      <c r="C114" s="31" t="s">
        <v>32</v>
      </c>
      <c r="D114" s="37"/>
      <c r="E114" s="37"/>
      <c r="F114" s="29" t="str">
        <f>IF(E15="","",E15)</f>
        <v>Vyplň údaj</v>
      </c>
      <c r="G114" s="37"/>
      <c r="H114" s="37"/>
      <c r="I114" s="37"/>
      <c r="J114" s="37"/>
      <c r="K114" s="31" t="s">
        <v>37</v>
      </c>
      <c r="L114" s="37"/>
      <c r="M114" s="238" t="str">
        <f>E21</f>
        <v>RPE, s.r.o.</v>
      </c>
      <c r="N114" s="238"/>
      <c r="O114" s="238"/>
      <c r="P114" s="238"/>
      <c r="Q114" s="238"/>
      <c r="R114" s="38"/>
    </row>
    <row r="115" spans="2:18" s="1" customFormat="1" ht="10.4" customHeight="1">
      <c r="B115" s="36"/>
      <c r="C115" s="37"/>
      <c r="D115" s="37"/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8"/>
    </row>
    <row r="116" spans="2:27" s="9" customFormat="1" ht="29.25" customHeight="1">
      <c r="B116" s="157"/>
      <c r="C116" s="158" t="s">
        <v>169</v>
      </c>
      <c r="D116" s="159" t="s">
        <v>170</v>
      </c>
      <c r="E116" s="159" t="s">
        <v>61</v>
      </c>
      <c r="F116" s="267" t="s">
        <v>171</v>
      </c>
      <c r="G116" s="267"/>
      <c r="H116" s="267"/>
      <c r="I116" s="267"/>
      <c r="J116" s="159" t="s">
        <v>172</v>
      </c>
      <c r="K116" s="159" t="s">
        <v>173</v>
      </c>
      <c r="L116" s="268" t="s">
        <v>174</v>
      </c>
      <c r="M116" s="268"/>
      <c r="N116" s="267" t="s">
        <v>145</v>
      </c>
      <c r="O116" s="267"/>
      <c r="P116" s="267"/>
      <c r="Q116" s="269"/>
      <c r="R116" s="160"/>
      <c r="T116" s="81" t="s">
        <v>175</v>
      </c>
      <c r="U116" s="82" t="s">
        <v>43</v>
      </c>
      <c r="V116" s="82" t="s">
        <v>176</v>
      </c>
      <c r="W116" s="82" t="s">
        <v>177</v>
      </c>
      <c r="X116" s="82" t="s">
        <v>178</v>
      </c>
      <c r="Y116" s="82" t="s">
        <v>179</v>
      </c>
      <c r="Z116" s="82" t="s">
        <v>180</v>
      </c>
      <c r="AA116" s="83" t="s">
        <v>181</v>
      </c>
    </row>
    <row r="117" spans="2:63" s="1" customFormat="1" ht="29.25" customHeight="1">
      <c r="B117" s="36"/>
      <c r="C117" s="85" t="s">
        <v>142</v>
      </c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254">
        <f>BK117</f>
        <v>0</v>
      </c>
      <c r="O117" s="255"/>
      <c r="P117" s="255"/>
      <c r="Q117" s="255"/>
      <c r="R117" s="38"/>
      <c r="T117" s="84"/>
      <c r="U117" s="52"/>
      <c r="V117" s="52"/>
      <c r="W117" s="161">
        <f>W118+W175</f>
        <v>0</v>
      </c>
      <c r="X117" s="52"/>
      <c r="Y117" s="161">
        <f>Y118+Y175</f>
        <v>0</v>
      </c>
      <c r="Z117" s="52"/>
      <c r="AA117" s="162">
        <f>AA118+AA175</f>
        <v>0</v>
      </c>
      <c r="AT117" s="19" t="s">
        <v>78</v>
      </c>
      <c r="AU117" s="19" t="s">
        <v>147</v>
      </c>
      <c r="BK117" s="163">
        <f>BK118+BK175</f>
        <v>0</v>
      </c>
    </row>
    <row r="118" spans="2:63" s="10" customFormat="1" ht="37.4" customHeight="1">
      <c r="B118" s="164"/>
      <c r="C118" s="165"/>
      <c r="D118" s="166" t="s">
        <v>151</v>
      </c>
      <c r="E118" s="166"/>
      <c r="F118" s="166"/>
      <c r="G118" s="166"/>
      <c r="H118" s="166"/>
      <c r="I118" s="166"/>
      <c r="J118" s="166"/>
      <c r="K118" s="166"/>
      <c r="L118" s="166"/>
      <c r="M118" s="166"/>
      <c r="N118" s="256">
        <f>BK118</f>
        <v>0</v>
      </c>
      <c r="O118" s="257"/>
      <c r="P118" s="257"/>
      <c r="Q118" s="257"/>
      <c r="R118" s="167"/>
      <c r="T118" s="168"/>
      <c r="U118" s="165"/>
      <c r="V118" s="165"/>
      <c r="W118" s="169">
        <f>W119</f>
        <v>0</v>
      </c>
      <c r="X118" s="165"/>
      <c r="Y118" s="169">
        <f>Y119</f>
        <v>0</v>
      </c>
      <c r="Z118" s="165"/>
      <c r="AA118" s="170">
        <f>AA119</f>
        <v>0</v>
      </c>
      <c r="AR118" s="171" t="s">
        <v>198</v>
      </c>
      <c r="AT118" s="172" t="s">
        <v>78</v>
      </c>
      <c r="AU118" s="172" t="s">
        <v>79</v>
      </c>
      <c r="AY118" s="171" t="s">
        <v>183</v>
      </c>
      <c r="BK118" s="173">
        <f>BK119</f>
        <v>0</v>
      </c>
    </row>
    <row r="119" spans="2:63" s="10" customFormat="1" ht="19.9" customHeight="1">
      <c r="B119" s="164"/>
      <c r="C119" s="165"/>
      <c r="D119" s="174" t="s">
        <v>152</v>
      </c>
      <c r="E119" s="174"/>
      <c r="F119" s="174"/>
      <c r="G119" s="174"/>
      <c r="H119" s="174"/>
      <c r="I119" s="174"/>
      <c r="J119" s="174"/>
      <c r="K119" s="174"/>
      <c r="L119" s="174"/>
      <c r="M119" s="174"/>
      <c r="N119" s="258">
        <f>BK119</f>
        <v>0</v>
      </c>
      <c r="O119" s="259"/>
      <c r="P119" s="259"/>
      <c r="Q119" s="259"/>
      <c r="R119" s="167"/>
      <c r="T119" s="168"/>
      <c r="U119" s="165"/>
      <c r="V119" s="165"/>
      <c r="W119" s="169">
        <f>SUM(W120:W174)</f>
        <v>0</v>
      </c>
      <c r="X119" s="165"/>
      <c r="Y119" s="169">
        <f>SUM(Y120:Y174)</f>
        <v>0</v>
      </c>
      <c r="Z119" s="165"/>
      <c r="AA119" s="170">
        <f>SUM(AA120:AA174)</f>
        <v>0</v>
      </c>
      <c r="AR119" s="171" t="s">
        <v>198</v>
      </c>
      <c r="AT119" s="172" t="s">
        <v>78</v>
      </c>
      <c r="AU119" s="172" t="s">
        <v>87</v>
      </c>
      <c r="AY119" s="171" t="s">
        <v>183</v>
      </c>
      <c r="BK119" s="173">
        <f>SUM(BK120:BK174)</f>
        <v>0</v>
      </c>
    </row>
    <row r="120" spans="2:65" s="1" customFormat="1" ht="82.5" customHeight="1">
      <c r="B120" s="36"/>
      <c r="C120" s="182" t="s">
        <v>87</v>
      </c>
      <c r="D120" s="182" t="s">
        <v>190</v>
      </c>
      <c r="E120" s="183" t="s">
        <v>746</v>
      </c>
      <c r="F120" s="262" t="s">
        <v>747</v>
      </c>
      <c r="G120" s="262"/>
      <c r="H120" s="262"/>
      <c r="I120" s="262"/>
      <c r="J120" s="184" t="s">
        <v>259</v>
      </c>
      <c r="K120" s="185">
        <v>1</v>
      </c>
      <c r="L120" s="263">
        <v>0</v>
      </c>
      <c r="M120" s="264"/>
      <c r="N120" s="265">
        <f aca="true" t="shared" si="5" ref="N120:N151">ROUND(L120*K120,2)</f>
        <v>0</v>
      </c>
      <c r="O120" s="253"/>
      <c r="P120" s="253"/>
      <c r="Q120" s="253"/>
      <c r="R120" s="38"/>
      <c r="T120" s="179" t="s">
        <v>22</v>
      </c>
      <c r="U120" s="45" t="s">
        <v>44</v>
      </c>
      <c r="V120" s="37"/>
      <c r="W120" s="180">
        <f aca="true" t="shared" si="6" ref="W120:W151">V120*K120</f>
        <v>0</v>
      </c>
      <c r="X120" s="180">
        <v>0</v>
      </c>
      <c r="Y120" s="180">
        <f aca="true" t="shared" si="7" ref="Y120:Y151">X120*K120</f>
        <v>0</v>
      </c>
      <c r="Z120" s="180">
        <v>0</v>
      </c>
      <c r="AA120" s="181">
        <f aca="true" t="shared" si="8" ref="AA120:AA151">Z120*K120</f>
        <v>0</v>
      </c>
      <c r="AR120" s="19" t="s">
        <v>193</v>
      </c>
      <c r="AT120" s="19" t="s">
        <v>190</v>
      </c>
      <c r="AU120" s="19" t="s">
        <v>105</v>
      </c>
      <c r="AY120" s="19" t="s">
        <v>183</v>
      </c>
      <c r="BE120" s="119">
        <f aca="true" t="shared" si="9" ref="BE120:BE151">IF(U120="základní",N120,0)</f>
        <v>0</v>
      </c>
      <c r="BF120" s="119">
        <f aca="true" t="shared" si="10" ref="BF120:BF151">IF(U120="snížená",N120,0)</f>
        <v>0</v>
      </c>
      <c r="BG120" s="119">
        <f aca="true" t="shared" si="11" ref="BG120:BG151">IF(U120="zákl. přenesená",N120,0)</f>
        <v>0</v>
      </c>
      <c r="BH120" s="119">
        <f aca="true" t="shared" si="12" ref="BH120:BH151">IF(U120="sníž. přenesená",N120,0)</f>
        <v>0</v>
      </c>
      <c r="BI120" s="119">
        <f aca="true" t="shared" si="13" ref="BI120:BI151">IF(U120="nulová",N120,0)</f>
        <v>0</v>
      </c>
      <c r="BJ120" s="19" t="s">
        <v>87</v>
      </c>
      <c r="BK120" s="119">
        <f aca="true" t="shared" si="14" ref="BK120:BK151">ROUND(L120*K120,2)</f>
        <v>0</v>
      </c>
      <c r="BL120" s="19" t="s">
        <v>193</v>
      </c>
      <c r="BM120" s="19" t="s">
        <v>748</v>
      </c>
    </row>
    <row r="121" spans="2:65" s="1" customFormat="1" ht="57" customHeight="1">
      <c r="B121" s="36"/>
      <c r="C121" s="182" t="s">
        <v>105</v>
      </c>
      <c r="D121" s="182" t="s">
        <v>190</v>
      </c>
      <c r="E121" s="183" t="s">
        <v>749</v>
      </c>
      <c r="F121" s="262" t="s">
        <v>750</v>
      </c>
      <c r="G121" s="262"/>
      <c r="H121" s="262"/>
      <c r="I121" s="262"/>
      <c r="J121" s="184" t="s">
        <v>259</v>
      </c>
      <c r="K121" s="185">
        <v>31</v>
      </c>
      <c r="L121" s="263">
        <v>0</v>
      </c>
      <c r="M121" s="264"/>
      <c r="N121" s="265">
        <f t="shared" si="5"/>
        <v>0</v>
      </c>
      <c r="O121" s="253"/>
      <c r="P121" s="253"/>
      <c r="Q121" s="253"/>
      <c r="R121" s="38"/>
      <c r="T121" s="179" t="s">
        <v>22</v>
      </c>
      <c r="U121" s="45" t="s">
        <v>44</v>
      </c>
      <c r="V121" s="37"/>
      <c r="W121" s="180">
        <f t="shared" si="6"/>
        <v>0</v>
      </c>
      <c r="X121" s="180">
        <v>0</v>
      </c>
      <c r="Y121" s="180">
        <f t="shared" si="7"/>
        <v>0</v>
      </c>
      <c r="Z121" s="180">
        <v>0</v>
      </c>
      <c r="AA121" s="181">
        <f t="shared" si="8"/>
        <v>0</v>
      </c>
      <c r="AR121" s="19" t="s">
        <v>193</v>
      </c>
      <c r="AT121" s="19" t="s">
        <v>190</v>
      </c>
      <c r="AU121" s="19" t="s">
        <v>105</v>
      </c>
      <c r="AY121" s="19" t="s">
        <v>183</v>
      </c>
      <c r="BE121" s="119">
        <f t="shared" si="9"/>
        <v>0</v>
      </c>
      <c r="BF121" s="119">
        <f t="shared" si="10"/>
        <v>0</v>
      </c>
      <c r="BG121" s="119">
        <f t="shared" si="11"/>
        <v>0</v>
      </c>
      <c r="BH121" s="119">
        <f t="shared" si="12"/>
        <v>0</v>
      </c>
      <c r="BI121" s="119">
        <f t="shared" si="13"/>
        <v>0</v>
      </c>
      <c r="BJ121" s="19" t="s">
        <v>87</v>
      </c>
      <c r="BK121" s="119">
        <f t="shared" si="14"/>
        <v>0</v>
      </c>
      <c r="BL121" s="19" t="s">
        <v>193</v>
      </c>
      <c r="BM121" s="19" t="s">
        <v>751</v>
      </c>
    </row>
    <row r="122" spans="2:65" s="1" customFormat="1" ht="44.25" customHeight="1">
      <c r="B122" s="36"/>
      <c r="C122" s="182" t="s">
        <v>182</v>
      </c>
      <c r="D122" s="182" t="s">
        <v>190</v>
      </c>
      <c r="E122" s="183" t="s">
        <v>752</v>
      </c>
      <c r="F122" s="262" t="s">
        <v>753</v>
      </c>
      <c r="G122" s="262"/>
      <c r="H122" s="262"/>
      <c r="I122" s="262"/>
      <c r="J122" s="184" t="s">
        <v>259</v>
      </c>
      <c r="K122" s="185">
        <v>1</v>
      </c>
      <c r="L122" s="263">
        <v>0</v>
      </c>
      <c r="M122" s="264"/>
      <c r="N122" s="265">
        <f t="shared" si="5"/>
        <v>0</v>
      </c>
      <c r="O122" s="253"/>
      <c r="P122" s="253"/>
      <c r="Q122" s="253"/>
      <c r="R122" s="38"/>
      <c r="T122" s="179" t="s">
        <v>22</v>
      </c>
      <c r="U122" s="45" t="s">
        <v>44</v>
      </c>
      <c r="V122" s="37"/>
      <c r="W122" s="180">
        <f t="shared" si="6"/>
        <v>0</v>
      </c>
      <c r="X122" s="180">
        <v>0</v>
      </c>
      <c r="Y122" s="180">
        <f t="shared" si="7"/>
        <v>0</v>
      </c>
      <c r="Z122" s="180">
        <v>0</v>
      </c>
      <c r="AA122" s="181">
        <f t="shared" si="8"/>
        <v>0</v>
      </c>
      <c r="AR122" s="19" t="s">
        <v>193</v>
      </c>
      <c r="AT122" s="19" t="s">
        <v>190</v>
      </c>
      <c r="AU122" s="19" t="s">
        <v>105</v>
      </c>
      <c r="AY122" s="19" t="s">
        <v>183</v>
      </c>
      <c r="BE122" s="119">
        <f t="shared" si="9"/>
        <v>0</v>
      </c>
      <c r="BF122" s="119">
        <f t="shared" si="10"/>
        <v>0</v>
      </c>
      <c r="BG122" s="119">
        <f t="shared" si="11"/>
        <v>0</v>
      </c>
      <c r="BH122" s="119">
        <f t="shared" si="12"/>
        <v>0</v>
      </c>
      <c r="BI122" s="119">
        <f t="shared" si="13"/>
        <v>0</v>
      </c>
      <c r="BJ122" s="19" t="s">
        <v>87</v>
      </c>
      <c r="BK122" s="119">
        <f t="shared" si="14"/>
        <v>0</v>
      </c>
      <c r="BL122" s="19" t="s">
        <v>193</v>
      </c>
      <c r="BM122" s="19" t="s">
        <v>754</v>
      </c>
    </row>
    <row r="123" spans="2:65" s="1" customFormat="1" ht="22.5" customHeight="1">
      <c r="B123" s="36"/>
      <c r="C123" s="182" t="s">
        <v>198</v>
      </c>
      <c r="D123" s="182" t="s">
        <v>190</v>
      </c>
      <c r="E123" s="183" t="s">
        <v>755</v>
      </c>
      <c r="F123" s="262" t="s">
        <v>756</v>
      </c>
      <c r="G123" s="262"/>
      <c r="H123" s="262"/>
      <c r="I123" s="262"/>
      <c r="J123" s="184" t="s">
        <v>259</v>
      </c>
      <c r="K123" s="185">
        <v>32</v>
      </c>
      <c r="L123" s="263">
        <v>0</v>
      </c>
      <c r="M123" s="264"/>
      <c r="N123" s="265">
        <f t="shared" si="5"/>
        <v>0</v>
      </c>
      <c r="O123" s="253"/>
      <c r="P123" s="253"/>
      <c r="Q123" s="253"/>
      <c r="R123" s="38"/>
      <c r="T123" s="179" t="s">
        <v>22</v>
      </c>
      <c r="U123" s="45" t="s">
        <v>44</v>
      </c>
      <c r="V123" s="37"/>
      <c r="W123" s="180">
        <f t="shared" si="6"/>
        <v>0</v>
      </c>
      <c r="X123" s="180">
        <v>0</v>
      </c>
      <c r="Y123" s="180">
        <f t="shared" si="7"/>
        <v>0</v>
      </c>
      <c r="Z123" s="180">
        <v>0</v>
      </c>
      <c r="AA123" s="181">
        <f t="shared" si="8"/>
        <v>0</v>
      </c>
      <c r="AR123" s="19" t="s">
        <v>193</v>
      </c>
      <c r="AT123" s="19" t="s">
        <v>190</v>
      </c>
      <c r="AU123" s="19" t="s">
        <v>105</v>
      </c>
      <c r="AY123" s="19" t="s">
        <v>183</v>
      </c>
      <c r="BE123" s="119">
        <f t="shared" si="9"/>
        <v>0</v>
      </c>
      <c r="BF123" s="119">
        <f t="shared" si="10"/>
        <v>0</v>
      </c>
      <c r="BG123" s="119">
        <f t="shared" si="11"/>
        <v>0</v>
      </c>
      <c r="BH123" s="119">
        <f t="shared" si="12"/>
        <v>0</v>
      </c>
      <c r="BI123" s="119">
        <f t="shared" si="13"/>
        <v>0</v>
      </c>
      <c r="BJ123" s="19" t="s">
        <v>87</v>
      </c>
      <c r="BK123" s="119">
        <f t="shared" si="14"/>
        <v>0</v>
      </c>
      <c r="BL123" s="19" t="s">
        <v>193</v>
      </c>
      <c r="BM123" s="19" t="s">
        <v>757</v>
      </c>
    </row>
    <row r="124" spans="2:65" s="1" customFormat="1" ht="31.5" customHeight="1">
      <c r="B124" s="36"/>
      <c r="C124" s="182" t="s">
        <v>202</v>
      </c>
      <c r="D124" s="182" t="s">
        <v>190</v>
      </c>
      <c r="E124" s="183" t="s">
        <v>758</v>
      </c>
      <c r="F124" s="262" t="s">
        <v>759</v>
      </c>
      <c r="G124" s="262"/>
      <c r="H124" s="262"/>
      <c r="I124" s="262"/>
      <c r="J124" s="184" t="s">
        <v>259</v>
      </c>
      <c r="K124" s="185">
        <v>6</v>
      </c>
      <c r="L124" s="263">
        <v>0</v>
      </c>
      <c r="M124" s="264"/>
      <c r="N124" s="265">
        <f t="shared" si="5"/>
        <v>0</v>
      </c>
      <c r="O124" s="253"/>
      <c r="P124" s="253"/>
      <c r="Q124" s="253"/>
      <c r="R124" s="38"/>
      <c r="T124" s="179" t="s">
        <v>22</v>
      </c>
      <c r="U124" s="45" t="s">
        <v>44</v>
      </c>
      <c r="V124" s="37"/>
      <c r="W124" s="180">
        <f t="shared" si="6"/>
        <v>0</v>
      </c>
      <c r="X124" s="180">
        <v>0</v>
      </c>
      <c r="Y124" s="180">
        <f t="shared" si="7"/>
        <v>0</v>
      </c>
      <c r="Z124" s="180">
        <v>0</v>
      </c>
      <c r="AA124" s="181">
        <f t="shared" si="8"/>
        <v>0</v>
      </c>
      <c r="AR124" s="19" t="s">
        <v>193</v>
      </c>
      <c r="AT124" s="19" t="s">
        <v>190</v>
      </c>
      <c r="AU124" s="19" t="s">
        <v>105</v>
      </c>
      <c r="AY124" s="19" t="s">
        <v>183</v>
      </c>
      <c r="BE124" s="119">
        <f t="shared" si="9"/>
        <v>0</v>
      </c>
      <c r="BF124" s="119">
        <f t="shared" si="10"/>
        <v>0</v>
      </c>
      <c r="BG124" s="119">
        <f t="shared" si="11"/>
        <v>0</v>
      </c>
      <c r="BH124" s="119">
        <f t="shared" si="12"/>
        <v>0</v>
      </c>
      <c r="BI124" s="119">
        <f t="shared" si="13"/>
        <v>0</v>
      </c>
      <c r="BJ124" s="19" t="s">
        <v>87</v>
      </c>
      <c r="BK124" s="119">
        <f t="shared" si="14"/>
        <v>0</v>
      </c>
      <c r="BL124" s="19" t="s">
        <v>193</v>
      </c>
      <c r="BM124" s="19" t="s">
        <v>760</v>
      </c>
    </row>
    <row r="125" spans="2:65" s="1" customFormat="1" ht="44.25" customHeight="1">
      <c r="B125" s="36"/>
      <c r="C125" s="182" t="s">
        <v>206</v>
      </c>
      <c r="D125" s="182" t="s">
        <v>190</v>
      </c>
      <c r="E125" s="183" t="s">
        <v>761</v>
      </c>
      <c r="F125" s="262" t="s">
        <v>762</v>
      </c>
      <c r="G125" s="262"/>
      <c r="H125" s="262"/>
      <c r="I125" s="262"/>
      <c r="J125" s="184" t="s">
        <v>259</v>
      </c>
      <c r="K125" s="185">
        <v>1</v>
      </c>
      <c r="L125" s="263">
        <v>0</v>
      </c>
      <c r="M125" s="264"/>
      <c r="N125" s="265">
        <f t="shared" si="5"/>
        <v>0</v>
      </c>
      <c r="O125" s="253"/>
      <c r="P125" s="253"/>
      <c r="Q125" s="253"/>
      <c r="R125" s="38"/>
      <c r="T125" s="179" t="s">
        <v>22</v>
      </c>
      <c r="U125" s="45" t="s">
        <v>44</v>
      </c>
      <c r="V125" s="37"/>
      <c r="W125" s="180">
        <f t="shared" si="6"/>
        <v>0</v>
      </c>
      <c r="X125" s="180">
        <v>0</v>
      </c>
      <c r="Y125" s="180">
        <f t="shared" si="7"/>
        <v>0</v>
      </c>
      <c r="Z125" s="180">
        <v>0</v>
      </c>
      <c r="AA125" s="181">
        <f t="shared" si="8"/>
        <v>0</v>
      </c>
      <c r="AR125" s="19" t="s">
        <v>193</v>
      </c>
      <c r="AT125" s="19" t="s">
        <v>190</v>
      </c>
      <c r="AU125" s="19" t="s">
        <v>105</v>
      </c>
      <c r="AY125" s="19" t="s">
        <v>183</v>
      </c>
      <c r="BE125" s="119">
        <f t="shared" si="9"/>
        <v>0</v>
      </c>
      <c r="BF125" s="119">
        <f t="shared" si="10"/>
        <v>0</v>
      </c>
      <c r="BG125" s="119">
        <f t="shared" si="11"/>
        <v>0</v>
      </c>
      <c r="BH125" s="119">
        <f t="shared" si="12"/>
        <v>0</v>
      </c>
      <c r="BI125" s="119">
        <f t="shared" si="13"/>
        <v>0</v>
      </c>
      <c r="BJ125" s="19" t="s">
        <v>87</v>
      </c>
      <c r="BK125" s="119">
        <f t="shared" si="14"/>
        <v>0</v>
      </c>
      <c r="BL125" s="19" t="s">
        <v>193</v>
      </c>
      <c r="BM125" s="19" t="s">
        <v>763</v>
      </c>
    </row>
    <row r="126" spans="2:65" s="1" customFormat="1" ht="69.75" customHeight="1">
      <c r="B126" s="36"/>
      <c r="C126" s="182" t="s">
        <v>210</v>
      </c>
      <c r="D126" s="182" t="s">
        <v>190</v>
      </c>
      <c r="E126" s="183" t="s">
        <v>764</v>
      </c>
      <c r="F126" s="262" t="s">
        <v>765</v>
      </c>
      <c r="G126" s="262"/>
      <c r="H126" s="262"/>
      <c r="I126" s="262"/>
      <c r="J126" s="184" t="s">
        <v>259</v>
      </c>
      <c r="K126" s="185">
        <v>1</v>
      </c>
      <c r="L126" s="263">
        <v>0</v>
      </c>
      <c r="M126" s="264"/>
      <c r="N126" s="265">
        <f t="shared" si="5"/>
        <v>0</v>
      </c>
      <c r="O126" s="253"/>
      <c r="P126" s="253"/>
      <c r="Q126" s="253"/>
      <c r="R126" s="38"/>
      <c r="T126" s="179" t="s">
        <v>22</v>
      </c>
      <c r="U126" s="45" t="s">
        <v>44</v>
      </c>
      <c r="V126" s="37"/>
      <c r="W126" s="180">
        <f t="shared" si="6"/>
        <v>0</v>
      </c>
      <c r="X126" s="180">
        <v>0</v>
      </c>
      <c r="Y126" s="180">
        <f t="shared" si="7"/>
        <v>0</v>
      </c>
      <c r="Z126" s="180">
        <v>0</v>
      </c>
      <c r="AA126" s="181">
        <f t="shared" si="8"/>
        <v>0</v>
      </c>
      <c r="AR126" s="19" t="s">
        <v>193</v>
      </c>
      <c r="AT126" s="19" t="s">
        <v>190</v>
      </c>
      <c r="AU126" s="19" t="s">
        <v>105</v>
      </c>
      <c r="AY126" s="19" t="s">
        <v>183</v>
      </c>
      <c r="BE126" s="119">
        <f t="shared" si="9"/>
        <v>0</v>
      </c>
      <c r="BF126" s="119">
        <f t="shared" si="10"/>
        <v>0</v>
      </c>
      <c r="BG126" s="119">
        <f t="shared" si="11"/>
        <v>0</v>
      </c>
      <c r="BH126" s="119">
        <f t="shared" si="12"/>
        <v>0</v>
      </c>
      <c r="BI126" s="119">
        <f t="shared" si="13"/>
        <v>0</v>
      </c>
      <c r="BJ126" s="19" t="s">
        <v>87</v>
      </c>
      <c r="BK126" s="119">
        <f t="shared" si="14"/>
        <v>0</v>
      </c>
      <c r="BL126" s="19" t="s">
        <v>193</v>
      </c>
      <c r="BM126" s="19" t="s">
        <v>766</v>
      </c>
    </row>
    <row r="127" spans="2:65" s="1" customFormat="1" ht="31.5" customHeight="1">
      <c r="B127" s="36"/>
      <c r="C127" s="182" t="s">
        <v>215</v>
      </c>
      <c r="D127" s="182" t="s">
        <v>190</v>
      </c>
      <c r="E127" s="183" t="s">
        <v>767</v>
      </c>
      <c r="F127" s="262" t="s">
        <v>768</v>
      </c>
      <c r="G127" s="262"/>
      <c r="H127" s="262"/>
      <c r="I127" s="262"/>
      <c r="J127" s="184" t="s">
        <v>259</v>
      </c>
      <c r="K127" s="185">
        <v>1</v>
      </c>
      <c r="L127" s="263">
        <v>0</v>
      </c>
      <c r="M127" s="264"/>
      <c r="N127" s="265">
        <f t="shared" si="5"/>
        <v>0</v>
      </c>
      <c r="O127" s="253"/>
      <c r="P127" s="253"/>
      <c r="Q127" s="253"/>
      <c r="R127" s="38"/>
      <c r="T127" s="179" t="s">
        <v>22</v>
      </c>
      <c r="U127" s="45" t="s">
        <v>44</v>
      </c>
      <c r="V127" s="37"/>
      <c r="W127" s="180">
        <f t="shared" si="6"/>
        <v>0</v>
      </c>
      <c r="X127" s="180">
        <v>0</v>
      </c>
      <c r="Y127" s="180">
        <f t="shared" si="7"/>
        <v>0</v>
      </c>
      <c r="Z127" s="180">
        <v>0</v>
      </c>
      <c r="AA127" s="181">
        <f t="shared" si="8"/>
        <v>0</v>
      </c>
      <c r="AR127" s="19" t="s">
        <v>193</v>
      </c>
      <c r="AT127" s="19" t="s">
        <v>190</v>
      </c>
      <c r="AU127" s="19" t="s">
        <v>105</v>
      </c>
      <c r="AY127" s="19" t="s">
        <v>183</v>
      </c>
      <c r="BE127" s="119">
        <f t="shared" si="9"/>
        <v>0</v>
      </c>
      <c r="BF127" s="119">
        <f t="shared" si="10"/>
        <v>0</v>
      </c>
      <c r="BG127" s="119">
        <f t="shared" si="11"/>
        <v>0</v>
      </c>
      <c r="BH127" s="119">
        <f t="shared" si="12"/>
        <v>0</v>
      </c>
      <c r="BI127" s="119">
        <f t="shared" si="13"/>
        <v>0</v>
      </c>
      <c r="BJ127" s="19" t="s">
        <v>87</v>
      </c>
      <c r="BK127" s="119">
        <f t="shared" si="14"/>
        <v>0</v>
      </c>
      <c r="BL127" s="19" t="s">
        <v>193</v>
      </c>
      <c r="BM127" s="19" t="s">
        <v>769</v>
      </c>
    </row>
    <row r="128" spans="2:65" s="1" customFormat="1" ht="22.5" customHeight="1">
      <c r="B128" s="36"/>
      <c r="C128" s="182" t="s">
        <v>219</v>
      </c>
      <c r="D128" s="182" t="s">
        <v>190</v>
      </c>
      <c r="E128" s="183" t="s">
        <v>770</v>
      </c>
      <c r="F128" s="262" t="s">
        <v>771</v>
      </c>
      <c r="G128" s="262"/>
      <c r="H128" s="262"/>
      <c r="I128" s="262"/>
      <c r="J128" s="184" t="s">
        <v>259</v>
      </c>
      <c r="K128" s="185">
        <v>2</v>
      </c>
      <c r="L128" s="263">
        <v>0</v>
      </c>
      <c r="M128" s="264"/>
      <c r="N128" s="265">
        <f t="shared" si="5"/>
        <v>0</v>
      </c>
      <c r="O128" s="253"/>
      <c r="P128" s="253"/>
      <c r="Q128" s="253"/>
      <c r="R128" s="38"/>
      <c r="T128" s="179" t="s">
        <v>22</v>
      </c>
      <c r="U128" s="45" t="s">
        <v>44</v>
      </c>
      <c r="V128" s="37"/>
      <c r="W128" s="180">
        <f t="shared" si="6"/>
        <v>0</v>
      </c>
      <c r="X128" s="180">
        <v>0</v>
      </c>
      <c r="Y128" s="180">
        <f t="shared" si="7"/>
        <v>0</v>
      </c>
      <c r="Z128" s="180">
        <v>0</v>
      </c>
      <c r="AA128" s="181">
        <f t="shared" si="8"/>
        <v>0</v>
      </c>
      <c r="AR128" s="19" t="s">
        <v>193</v>
      </c>
      <c r="AT128" s="19" t="s">
        <v>190</v>
      </c>
      <c r="AU128" s="19" t="s">
        <v>105</v>
      </c>
      <c r="AY128" s="19" t="s">
        <v>183</v>
      </c>
      <c r="BE128" s="119">
        <f t="shared" si="9"/>
        <v>0</v>
      </c>
      <c r="BF128" s="119">
        <f t="shared" si="10"/>
        <v>0</v>
      </c>
      <c r="BG128" s="119">
        <f t="shared" si="11"/>
        <v>0</v>
      </c>
      <c r="BH128" s="119">
        <f t="shared" si="12"/>
        <v>0</v>
      </c>
      <c r="BI128" s="119">
        <f t="shared" si="13"/>
        <v>0</v>
      </c>
      <c r="BJ128" s="19" t="s">
        <v>87</v>
      </c>
      <c r="BK128" s="119">
        <f t="shared" si="14"/>
        <v>0</v>
      </c>
      <c r="BL128" s="19" t="s">
        <v>193</v>
      </c>
      <c r="BM128" s="19" t="s">
        <v>772</v>
      </c>
    </row>
    <row r="129" spans="2:65" s="1" customFormat="1" ht="31.5" customHeight="1">
      <c r="B129" s="36"/>
      <c r="C129" s="182" t="s">
        <v>223</v>
      </c>
      <c r="D129" s="182" t="s">
        <v>190</v>
      </c>
      <c r="E129" s="183" t="s">
        <v>773</v>
      </c>
      <c r="F129" s="262" t="s">
        <v>774</v>
      </c>
      <c r="G129" s="262"/>
      <c r="H129" s="262"/>
      <c r="I129" s="262"/>
      <c r="J129" s="184" t="s">
        <v>259</v>
      </c>
      <c r="K129" s="185">
        <v>4</v>
      </c>
      <c r="L129" s="263">
        <v>0</v>
      </c>
      <c r="M129" s="264"/>
      <c r="N129" s="265">
        <f t="shared" si="5"/>
        <v>0</v>
      </c>
      <c r="O129" s="253"/>
      <c r="P129" s="253"/>
      <c r="Q129" s="253"/>
      <c r="R129" s="38"/>
      <c r="T129" s="179" t="s">
        <v>22</v>
      </c>
      <c r="U129" s="45" t="s">
        <v>44</v>
      </c>
      <c r="V129" s="37"/>
      <c r="W129" s="180">
        <f t="shared" si="6"/>
        <v>0</v>
      </c>
      <c r="X129" s="180">
        <v>0</v>
      </c>
      <c r="Y129" s="180">
        <f t="shared" si="7"/>
        <v>0</v>
      </c>
      <c r="Z129" s="180">
        <v>0</v>
      </c>
      <c r="AA129" s="181">
        <f t="shared" si="8"/>
        <v>0</v>
      </c>
      <c r="AR129" s="19" t="s">
        <v>193</v>
      </c>
      <c r="AT129" s="19" t="s">
        <v>190</v>
      </c>
      <c r="AU129" s="19" t="s">
        <v>105</v>
      </c>
      <c r="AY129" s="19" t="s">
        <v>183</v>
      </c>
      <c r="BE129" s="119">
        <f t="shared" si="9"/>
        <v>0</v>
      </c>
      <c r="BF129" s="119">
        <f t="shared" si="10"/>
        <v>0</v>
      </c>
      <c r="BG129" s="119">
        <f t="shared" si="11"/>
        <v>0</v>
      </c>
      <c r="BH129" s="119">
        <f t="shared" si="12"/>
        <v>0</v>
      </c>
      <c r="BI129" s="119">
        <f t="shared" si="13"/>
        <v>0</v>
      </c>
      <c r="BJ129" s="19" t="s">
        <v>87</v>
      </c>
      <c r="BK129" s="119">
        <f t="shared" si="14"/>
        <v>0</v>
      </c>
      <c r="BL129" s="19" t="s">
        <v>193</v>
      </c>
      <c r="BM129" s="19" t="s">
        <v>775</v>
      </c>
    </row>
    <row r="130" spans="2:65" s="1" customFormat="1" ht="31.5" customHeight="1">
      <c r="B130" s="36"/>
      <c r="C130" s="182" t="s">
        <v>227</v>
      </c>
      <c r="D130" s="182" t="s">
        <v>190</v>
      </c>
      <c r="E130" s="183" t="s">
        <v>776</v>
      </c>
      <c r="F130" s="262" t="s">
        <v>777</v>
      </c>
      <c r="G130" s="262"/>
      <c r="H130" s="262"/>
      <c r="I130" s="262"/>
      <c r="J130" s="184" t="s">
        <v>259</v>
      </c>
      <c r="K130" s="185">
        <v>4</v>
      </c>
      <c r="L130" s="263">
        <v>0</v>
      </c>
      <c r="M130" s="264"/>
      <c r="N130" s="265">
        <f t="shared" si="5"/>
        <v>0</v>
      </c>
      <c r="O130" s="253"/>
      <c r="P130" s="253"/>
      <c r="Q130" s="253"/>
      <c r="R130" s="38"/>
      <c r="T130" s="179" t="s">
        <v>22</v>
      </c>
      <c r="U130" s="45" t="s">
        <v>44</v>
      </c>
      <c r="V130" s="37"/>
      <c r="W130" s="180">
        <f t="shared" si="6"/>
        <v>0</v>
      </c>
      <c r="X130" s="180">
        <v>0</v>
      </c>
      <c r="Y130" s="180">
        <f t="shared" si="7"/>
        <v>0</v>
      </c>
      <c r="Z130" s="180">
        <v>0</v>
      </c>
      <c r="AA130" s="181">
        <f t="shared" si="8"/>
        <v>0</v>
      </c>
      <c r="AR130" s="19" t="s">
        <v>193</v>
      </c>
      <c r="AT130" s="19" t="s">
        <v>190</v>
      </c>
      <c r="AU130" s="19" t="s">
        <v>105</v>
      </c>
      <c r="AY130" s="19" t="s">
        <v>183</v>
      </c>
      <c r="BE130" s="119">
        <f t="shared" si="9"/>
        <v>0</v>
      </c>
      <c r="BF130" s="119">
        <f t="shared" si="10"/>
        <v>0</v>
      </c>
      <c r="BG130" s="119">
        <f t="shared" si="11"/>
        <v>0</v>
      </c>
      <c r="BH130" s="119">
        <f t="shared" si="12"/>
        <v>0</v>
      </c>
      <c r="BI130" s="119">
        <f t="shared" si="13"/>
        <v>0</v>
      </c>
      <c r="BJ130" s="19" t="s">
        <v>87</v>
      </c>
      <c r="BK130" s="119">
        <f t="shared" si="14"/>
        <v>0</v>
      </c>
      <c r="BL130" s="19" t="s">
        <v>193</v>
      </c>
      <c r="BM130" s="19" t="s">
        <v>778</v>
      </c>
    </row>
    <row r="131" spans="2:65" s="1" customFormat="1" ht="31.5" customHeight="1">
      <c r="B131" s="36"/>
      <c r="C131" s="182" t="s">
        <v>232</v>
      </c>
      <c r="D131" s="182" t="s">
        <v>190</v>
      </c>
      <c r="E131" s="183" t="s">
        <v>779</v>
      </c>
      <c r="F131" s="262" t="s">
        <v>780</v>
      </c>
      <c r="G131" s="262"/>
      <c r="H131" s="262"/>
      <c r="I131" s="262"/>
      <c r="J131" s="184" t="s">
        <v>259</v>
      </c>
      <c r="K131" s="185">
        <v>2</v>
      </c>
      <c r="L131" s="263">
        <v>0</v>
      </c>
      <c r="M131" s="264"/>
      <c r="N131" s="265">
        <f t="shared" si="5"/>
        <v>0</v>
      </c>
      <c r="O131" s="253"/>
      <c r="P131" s="253"/>
      <c r="Q131" s="253"/>
      <c r="R131" s="38"/>
      <c r="T131" s="179" t="s">
        <v>22</v>
      </c>
      <c r="U131" s="45" t="s">
        <v>44</v>
      </c>
      <c r="V131" s="37"/>
      <c r="W131" s="180">
        <f t="shared" si="6"/>
        <v>0</v>
      </c>
      <c r="X131" s="180">
        <v>0</v>
      </c>
      <c r="Y131" s="180">
        <f t="shared" si="7"/>
        <v>0</v>
      </c>
      <c r="Z131" s="180">
        <v>0</v>
      </c>
      <c r="AA131" s="181">
        <f t="shared" si="8"/>
        <v>0</v>
      </c>
      <c r="AR131" s="19" t="s">
        <v>193</v>
      </c>
      <c r="AT131" s="19" t="s">
        <v>190</v>
      </c>
      <c r="AU131" s="19" t="s">
        <v>105</v>
      </c>
      <c r="AY131" s="19" t="s">
        <v>183</v>
      </c>
      <c r="BE131" s="119">
        <f t="shared" si="9"/>
        <v>0</v>
      </c>
      <c r="BF131" s="119">
        <f t="shared" si="10"/>
        <v>0</v>
      </c>
      <c r="BG131" s="119">
        <f t="shared" si="11"/>
        <v>0</v>
      </c>
      <c r="BH131" s="119">
        <f t="shared" si="12"/>
        <v>0</v>
      </c>
      <c r="BI131" s="119">
        <f t="shared" si="13"/>
        <v>0</v>
      </c>
      <c r="BJ131" s="19" t="s">
        <v>87</v>
      </c>
      <c r="BK131" s="119">
        <f t="shared" si="14"/>
        <v>0</v>
      </c>
      <c r="BL131" s="19" t="s">
        <v>193</v>
      </c>
      <c r="BM131" s="19" t="s">
        <v>781</v>
      </c>
    </row>
    <row r="132" spans="2:65" s="1" customFormat="1" ht="22.5" customHeight="1">
      <c r="B132" s="36"/>
      <c r="C132" s="182" t="s">
        <v>237</v>
      </c>
      <c r="D132" s="182" t="s">
        <v>190</v>
      </c>
      <c r="E132" s="183" t="s">
        <v>782</v>
      </c>
      <c r="F132" s="262" t="s">
        <v>783</v>
      </c>
      <c r="G132" s="262"/>
      <c r="H132" s="262"/>
      <c r="I132" s="262"/>
      <c r="J132" s="184" t="s">
        <v>259</v>
      </c>
      <c r="K132" s="185">
        <v>1</v>
      </c>
      <c r="L132" s="263">
        <v>0</v>
      </c>
      <c r="M132" s="264"/>
      <c r="N132" s="265">
        <f t="shared" si="5"/>
        <v>0</v>
      </c>
      <c r="O132" s="253"/>
      <c r="P132" s="253"/>
      <c r="Q132" s="253"/>
      <c r="R132" s="38"/>
      <c r="T132" s="179" t="s">
        <v>22</v>
      </c>
      <c r="U132" s="45" t="s">
        <v>44</v>
      </c>
      <c r="V132" s="37"/>
      <c r="W132" s="180">
        <f t="shared" si="6"/>
        <v>0</v>
      </c>
      <c r="X132" s="180">
        <v>0</v>
      </c>
      <c r="Y132" s="180">
        <f t="shared" si="7"/>
        <v>0</v>
      </c>
      <c r="Z132" s="180">
        <v>0</v>
      </c>
      <c r="AA132" s="181">
        <f t="shared" si="8"/>
        <v>0</v>
      </c>
      <c r="AR132" s="19" t="s">
        <v>541</v>
      </c>
      <c r="AT132" s="19" t="s">
        <v>190</v>
      </c>
      <c r="AU132" s="19" t="s">
        <v>105</v>
      </c>
      <c r="AY132" s="19" t="s">
        <v>183</v>
      </c>
      <c r="BE132" s="119">
        <f t="shared" si="9"/>
        <v>0</v>
      </c>
      <c r="BF132" s="119">
        <f t="shared" si="10"/>
        <v>0</v>
      </c>
      <c r="BG132" s="119">
        <f t="shared" si="11"/>
        <v>0</v>
      </c>
      <c r="BH132" s="119">
        <f t="shared" si="12"/>
        <v>0</v>
      </c>
      <c r="BI132" s="119">
        <f t="shared" si="13"/>
        <v>0</v>
      </c>
      <c r="BJ132" s="19" t="s">
        <v>87</v>
      </c>
      <c r="BK132" s="119">
        <f t="shared" si="14"/>
        <v>0</v>
      </c>
      <c r="BL132" s="19" t="s">
        <v>188</v>
      </c>
      <c r="BM132" s="19" t="s">
        <v>784</v>
      </c>
    </row>
    <row r="133" spans="2:65" s="1" customFormat="1" ht="22.5" customHeight="1">
      <c r="B133" s="36"/>
      <c r="C133" s="182" t="s">
        <v>241</v>
      </c>
      <c r="D133" s="182" t="s">
        <v>190</v>
      </c>
      <c r="E133" s="183" t="s">
        <v>785</v>
      </c>
      <c r="F133" s="262" t="s">
        <v>786</v>
      </c>
      <c r="G133" s="262"/>
      <c r="H133" s="262"/>
      <c r="I133" s="262"/>
      <c r="J133" s="184" t="s">
        <v>787</v>
      </c>
      <c r="K133" s="185">
        <v>10</v>
      </c>
      <c r="L133" s="263">
        <v>0</v>
      </c>
      <c r="M133" s="264"/>
      <c r="N133" s="265">
        <f t="shared" si="5"/>
        <v>0</v>
      </c>
      <c r="O133" s="253"/>
      <c r="P133" s="253"/>
      <c r="Q133" s="253"/>
      <c r="R133" s="38"/>
      <c r="T133" s="179" t="s">
        <v>22</v>
      </c>
      <c r="U133" s="45" t="s">
        <v>44</v>
      </c>
      <c r="V133" s="37"/>
      <c r="W133" s="180">
        <f t="shared" si="6"/>
        <v>0</v>
      </c>
      <c r="X133" s="180">
        <v>0</v>
      </c>
      <c r="Y133" s="180">
        <f t="shared" si="7"/>
        <v>0</v>
      </c>
      <c r="Z133" s="180">
        <v>0</v>
      </c>
      <c r="AA133" s="181">
        <f t="shared" si="8"/>
        <v>0</v>
      </c>
      <c r="AR133" s="19" t="s">
        <v>541</v>
      </c>
      <c r="AT133" s="19" t="s">
        <v>190</v>
      </c>
      <c r="AU133" s="19" t="s">
        <v>105</v>
      </c>
      <c r="AY133" s="19" t="s">
        <v>183</v>
      </c>
      <c r="BE133" s="119">
        <f t="shared" si="9"/>
        <v>0</v>
      </c>
      <c r="BF133" s="119">
        <f t="shared" si="10"/>
        <v>0</v>
      </c>
      <c r="BG133" s="119">
        <f t="shared" si="11"/>
        <v>0</v>
      </c>
      <c r="BH133" s="119">
        <f t="shared" si="12"/>
        <v>0</v>
      </c>
      <c r="BI133" s="119">
        <f t="shared" si="13"/>
        <v>0</v>
      </c>
      <c r="BJ133" s="19" t="s">
        <v>87</v>
      </c>
      <c r="BK133" s="119">
        <f t="shared" si="14"/>
        <v>0</v>
      </c>
      <c r="BL133" s="19" t="s">
        <v>188</v>
      </c>
      <c r="BM133" s="19" t="s">
        <v>788</v>
      </c>
    </row>
    <row r="134" spans="2:65" s="1" customFormat="1" ht="22.5" customHeight="1">
      <c r="B134" s="36"/>
      <c r="C134" s="182" t="s">
        <v>11</v>
      </c>
      <c r="D134" s="182" t="s">
        <v>190</v>
      </c>
      <c r="E134" s="183" t="s">
        <v>789</v>
      </c>
      <c r="F134" s="262" t="s">
        <v>790</v>
      </c>
      <c r="G134" s="262"/>
      <c r="H134" s="262"/>
      <c r="I134" s="262"/>
      <c r="J134" s="184" t="s">
        <v>259</v>
      </c>
      <c r="K134" s="185">
        <v>1</v>
      </c>
      <c r="L134" s="263">
        <v>0</v>
      </c>
      <c r="M134" s="264"/>
      <c r="N134" s="265">
        <f t="shared" si="5"/>
        <v>0</v>
      </c>
      <c r="O134" s="253"/>
      <c r="P134" s="253"/>
      <c r="Q134" s="253"/>
      <c r="R134" s="38"/>
      <c r="T134" s="179" t="s">
        <v>22</v>
      </c>
      <c r="U134" s="45" t="s">
        <v>44</v>
      </c>
      <c r="V134" s="37"/>
      <c r="W134" s="180">
        <f t="shared" si="6"/>
        <v>0</v>
      </c>
      <c r="X134" s="180">
        <v>0</v>
      </c>
      <c r="Y134" s="180">
        <f t="shared" si="7"/>
        <v>0</v>
      </c>
      <c r="Z134" s="180">
        <v>0</v>
      </c>
      <c r="AA134" s="181">
        <f t="shared" si="8"/>
        <v>0</v>
      </c>
      <c r="AR134" s="19" t="s">
        <v>541</v>
      </c>
      <c r="AT134" s="19" t="s">
        <v>190</v>
      </c>
      <c r="AU134" s="19" t="s">
        <v>105</v>
      </c>
      <c r="AY134" s="19" t="s">
        <v>183</v>
      </c>
      <c r="BE134" s="119">
        <f t="shared" si="9"/>
        <v>0</v>
      </c>
      <c r="BF134" s="119">
        <f t="shared" si="10"/>
        <v>0</v>
      </c>
      <c r="BG134" s="119">
        <f t="shared" si="11"/>
        <v>0</v>
      </c>
      <c r="BH134" s="119">
        <f t="shared" si="12"/>
        <v>0</v>
      </c>
      <c r="BI134" s="119">
        <f t="shared" si="13"/>
        <v>0</v>
      </c>
      <c r="BJ134" s="19" t="s">
        <v>87</v>
      </c>
      <c r="BK134" s="119">
        <f t="shared" si="14"/>
        <v>0</v>
      </c>
      <c r="BL134" s="19" t="s">
        <v>188</v>
      </c>
      <c r="BM134" s="19" t="s">
        <v>791</v>
      </c>
    </row>
    <row r="135" spans="2:65" s="1" customFormat="1" ht="22.5" customHeight="1">
      <c r="B135" s="36"/>
      <c r="C135" s="182" t="s">
        <v>248</v>
      </c>
      <c r="D135" s="182" t="s">
        <v>190</v>
      </c>
      <c r="E135" s="183" t="s">
        <v>792</v>
      </c>
      <c r="F135" s="262" t="s">
        <v>793</v>
      </c>
      <c r="G135" s="262"/>
      <c r="H135" s="262"/>
      <c r="I135" s="262"/>
      <c r="J135" s="184" t="s">
        <v>259</v>
      </c>
      <c r="K135" s="185">
        <v>2</v>
      </c>
      <c r="L135" s="263">
        <v>0</v>
      </c>
      <c r="M135" s="264"/>
      <c r="N135" s="265">
        <f t="shared" si="5"/>
        <v>0</v>
      </c>
      <c r="O135" s="253"/>
      <c r="P135" s="253"/>
      <c r="Q135" s="253"/>
      <c r="R135" s="38"/>
      <c r="T135" s="179" t="s">
        <v>22</v>
      </c>
      <c r="U135" s="45" t="s">
        <v>44</v>
      </c>
      <c r="V135" s="37"/>
      <c r="W135" s="180">
        <f t="shared" si="6"/>
        <v>0</v>
      </c>
      <c r="X135" s="180">
        <v>0</v>
      </c>
      <c r="Y135" s="180">
        <f t="shared" si="7"/>
        <v>0</v>
      </c>
      <c r="Z135" s="180">
        <v>0</v>
      </c>
      <c r="AA135" s="181">
        <f t="shared" si="8"/>
        <v>0</v>
      </c>
      <c r="AR135" s="19" t="s">
        <v>541</v>
      </c>
      <c r="AT135" s="19" t="s">
        <v>190</v>
      </c>
      <c r="AU135" s="19" t="s">
        <v>105</v>
      </c>
      <c r="AY135" s="19" t="s">
        <v>183</v>
      </c>
      <c r="BE135" s="119">
        <f t="shared" si="9"/>
        <v>0</v>
      </c>
      <c r="BF135" s="119">
        <f t="shared" si="10"/>
        <v>0</v>
      </c>
      <c r="BG135" s="119">
        <f t="shared" si="11"/>
        <v>0</v>
      </c>
      <c r="BH135" s="119">
        <f t="shared" si="12"/>
        <v>0</v>
      </c>
      <c r="BI135" s="119">
        <f t="shared" si="13"/>
        <v>0</v>
      </c>
      <c r="BJ135" s="19" t="s">
        <v>87</v>
      </c>
      <c r="BK135" s="119">
        <f t="shared" si="14"/>
        <v>0</v>
      </c>
      <c r="BL135" s="19" t="s">
        <v>188</v>
      </c>
      <c r="BM135" s="19" t="s">
        <v>794</v>
      </c>
    </row>
    <row r="136" spans="2:65" s="1" customFormat="1" ht="22.5" customHeight="1">
      <c r="B136" s="36"/>
      <c r="C136" s="182" t="s">
        <v>252</v>
      </c>
      <c r="D136" s="182" t="s">
        <v>190</v>
      </c>
      <c r="E136" s="183" t="s">
        <v>795</v>
      </c>
      <c r="F136" s="262" t="s">
        <v>796</v>
      </c>
      <c r="G136" s="262"/>
      <c r="H136" s="262"/>
      <c r="I136" s="262"/>
      <c r="J136" s="184" t="s">
        <v>235</v>
      </c>
      <c r="K136" s="185">
        <v>1</v>
      </c>
      <c r="L136" s="263">
        <v>0</v>
      </c>
      <c r="M136" s="264"/>
      <c r="N136" s="265">
        <f t="shared" si="5"/>
        <v>0</v>
      </c>
      <c r="O136" s="253"/>
      <c r="P136" s="253"/>
      <c r="Q136" s="253"/>
      <c r="R136" s="38"/>
      <c r="T136" s="179" t="s">
        <v>22</v>
      </c>
      <c r="U136" s="45" t="s">
        <v>44</v>
      </c>
      <c r="V136" s="37"/>
      <c r="W136" s="180">
        <f t="shared" si="6"/>
        <v>0</v>
      </c>
      <c r="X136" s="180">
        <v>0</v>
      </c>
      <c r="Y136" s="180">
        <f t="shared" si="7"/>
        <v>0</v>
      </c>
      <c r="Z136" s="180">
        <v>0</v>
      </c>
      <c r="AA136" s="181">
        <f t="shared" si="8"/>
        <v>0</v>
      </c>
      <c r="AR136" s="19" t="s">
        <v>541</v>
      </c>
      <c r="AT136" s="19" t="s">
        <v>190</v>
      </c>
      <c r="AU136" s="19" t="s">
        <v>105</v>
      </c>
      <c r="AY136" s="19" t="s">
        <v>183</v>
      </c>
      <c r="BE136" s="119">
        <f t="shared" si="9"/>
        <v>0</v>
      </c>
      <c r="BF136" s="119">
        <f t="shared" si="10"/>
        <v>0</v>
      </c>
      <c r="BG136" s="119">
        <f t="shared" si="11"/>
        <v>0</v>
      </c>
      <c r="BH136" s="119">
        <f t="shared" si="12"/>
        <v>0</v>
      </c>
      <c r="BI136" s="119">
        <f t="shared" si="13"/>
        <v>0</v>
      </c>
      <c r="BJ136" s="19" t="s">
        <v>87</v>
      </c>
      <c r="BK136" s="119">
        <f t="shared" si="14"/>
        <v>0</v>
      </c>
      <c r="BL136" s="19" t="s">
        <v>188</v>
      </c>
      <c r="BM136" s="19" t="s">
        <v>797</v>
      </c>
    </row>
    <row r="137" spans="2:65" s="1" customFormat="1" ht="22.5" customHeight="1">
      <c r="B137" s="36"/>
      <c r="C137" s="182" t="s">
        <v>256</v>
      </c>
      <c r="D137" s="182" t="s">
        <v>190</v>
      </c>
      <c r="E137" s="183" t="s">
        <v>798</v>
      </c>
      <c r="F137" s="262" t="s">
        <v>799</v>
      </c>
      <c r="G137" s="262"/>
      <c r="H137" s="262"/>
      <c r="I137" s="262"/>
      <c r="J137" s="184" t="s">
        <v>259</v>
      </c>
      <c r="K137" s="185">
        <v>32</v>
      </c>
      <c r="L137" s="263">
        <v>0</v>
      </c>
      <c r="M137" s="264"/>
      <c r="N137" s="265">
        <f t="shared" si="5"/>
        <v>0</v>
      </c>
      <c r="O137" s="253"/>
      <c r="P137" s="253"/>
      <c r="Q137" s="253"/>
      <c r="R137" s="38"/>
      <c r="T137" s="179" t="s">
        <v>22</v>
      </c>
      <c r="U137" s="45" t="s">
        <v>44</v>
      </c>
      <c r="V137" s="37"/>
      <c r="W137" s="180">
        <f t="shared" si="6"/>
        <v>0</v>
      </c>
      <c r="X137" s="180">
        <v>0</v>
      </c>
      <c r="Y137" s="180">
        <f t="shared" si="7"/>
        <v>0</v>
      </c>
      <c r="Z137" s="180">
        <v>0</v>
      </c>
      <c r="AA137" s="181">
        <f t="shared" si="8"/>
        <v>0</v>
      </c>
      <c r="AR137" s="19" t="s">
        <v>541</v>
      </c>
      <c r="AT137" s="19" t="s">
        <v>190</v>
      </c>
      <c r="AU137" s="19" t="s">
        <v>105</v>
      </c>
      <c r="AY137" s="19" t="s">
        <v>183</v>
      </c>
      <c r="BE137" s="119">
        <f t="shared" si="9"/>
        <v>0</v>
      </c>
      <c r="BF137" s="119">
        <f t="shared" si="10"/>
        <v>0</v>
      </c>
      <c r="BG137" s="119">
        <f t="shared" si="11"/>
        <v>0</v>
      </c>
      <c r="BH137" s="119">
        <f t="shared" si="12"/>
        <v>0</v>
      </c>
      <c r="BI137" s="119">
        <f t="shared" si="13"/>
        <v>0</v>
      </c>
      <c r="BJ137" s="19" t="s">
        <v>87</v>
      </c>
      <c r="BK137" s="119">
        <f t="shared" si="14"/>
        <v>0</v>
      </c>
      <c r="BL137" s="19" t="s">
        <v>188</v>
      </c>
      <c r="BM137" s="19" t="s">
        <v>800</v>
      </c>
    </row>
    <row r="138" spans="2:65" s="1" customFormat="1" ht="22.5" customHeight="1">
      <c r="B138" s="36"/>
      <c r="C138" s="182" t="s">
        <v>261</v>
      </c>
      <c r="D138" s="182" t="s">
        <v>190</v>
      </c>
      <c r="E138" s="183" t="s">
        <v>801</v>
      </c>
      <c r="F138" s="262" t="s">
        <v>802</v>
      </c>
      <c r="G138" s="262"/>
      <c r="H138" s="262"/>
      <c r="I138" s="262"/>
      <c r="J138" s="184" t="s">
        <v>259</v>
      </c>
      <c r="K138" s="185">
        <v>32</v>
      </c>
      <c r="L138" s="263">
        <v>0</v>
      </c>
      <c r="M138" s="264"/>
      <c r="N138" s="265">
        <f t="shared" si="5"/>
        <v>0</v>
      </c>
      <c r="O138" s="253"/>
      <c r="P138" s="253"/>
      <c r="Q138" s="253"/>
      <c r="R138" s="38"/>
      <c r="T138" s="179" t="s">
        <v>22</v>
      </c>
      <c r="U138" s="45" t="s">
        <v>44</v>
      </c>
      <c r="V138" s="37"/>
      <c r="W138" s="180">
        <f t="shared" si="6"/>
        <v>0</v>
      </c>
      <c r="X138" s="180">
        <v>0</v>
      </c>
      <c r="Y138" s="180">
        <f t="shared" si="7"/>
        <v>0</v>
      </c>
      <c r="Z138" s="180">
        <v>0</v>
      </c>
      <c r="AA138" s="181">
        <f t="shared" si="8"/>
        <v>0</v>
      </c>
      <c r="AR138" s="19" t="s">
        <v>541</v>
      </c>
      <c r="AT138" s="19" t="s">
        <v>190</v>
      </c>
      <c r="AU138" s="19" t="s">
        <v>105</v>
      </c>
      <c r="AY138" s="19" t="s">
        <v>183</v>
      </c>
      <c r="BE138" s="119">
        <f t="shared" si="9"/>
        <v>0</v>
      </c>
      <c r="BF138" s="119">
        <f t="shared" si="10"/>
        <v>0</v>
      </c>
      <c r="BG138" s="119">
        <f t="shared" si="11"/>
        <v>0</v>
      </c>
      <c r="BH138" s="119">
        <f t="shared" si="12"/>
        <v>0</v>
      </c>
      <c r="BI138" s="119">
        <f t="shared" si="13"/>
        <v>0</v>
      </c>
      <c r="BJ138" s="19" t="s">
        <v>87</v>
      </c>
      <c r="BK138" s="119">
        <f t="shared" si="14"/>
        <v>0</v>
      </c>
      <c r="BL138" s="19" t="s">
        <v>188</v>
      </c>
      <c r="BM138" s="19" t="s">
        <v>803</v>
      </c>
    </row>
    <row r="139" spans="2:65" s="1" customFormat="1" ht="22.5" customHeight="1">
      <c r="B139" s="36"/>
      <c r="C139" s="182" t="s">
        <v>265</v>
      </c>
      <c r="D139" s="182" t="s">
        <v>190</v>
      </c>
      <c r="E139" s="183" t="s">
        <v>804</v>
      </c>
      <c r="F139" s="262" t="s">
        <v>805</v>
      </c>
      <c r="G139" s="262"/>
      <c r="H139" s="262"/>
      <c r="I139" s="262"/>
      <c r="J139" s="184" t="s">
        <v>259</v>
      </c>
      <c r="K139" s="185">
        <v>32</v>
      </c>
      <c r="L139" s="263">
        <v>0</v>
      </c>
      <c r="M139" s="264"/>
      <c r="N139" s="265">
        <f t="shared" si="5"/>
        <v>0</v>
      </c>
      <c r="O139" s="253"/>
      <c r="P139" s="253"/>
      <c r="Q139" s="253"/>
      <c r="R139" s="38"/>
      <c r="T139" s="179" t="s">
        <v>22</v>
      </c>
      <c r="U139" s="45" t="s">
        <v>44</v>
      </c>
      <c r="V139" s="37"/>
      <c r="W139" s="180">
        <f t="shared" si="6"/>
        <v>0</v>
      </c>
      <c r="X139" s="180">
        <v>0</v>
      </c>
      <c r="Y139" s="180">
        <f t="shared" si="7"/>
        <v>0</v>
      </c>
      <c r="Z139" s="180">
        <v>0</v>
      </c>
      <c r="AA139" s="181">
        <f t="shared" si="8"/>
        <v>0</v>
      </c>
      <c r="AR139" s="19" t="s">
        <v>541</v>
      </c>
      <c r="AT139" s="19" t="s">
        <v>190</v>
      </c>
      <c r="AU139" s="19" t="s">
        <v>105</v>
      </c>
      <c r="AY139" s="19" t="s">
        <v>183</v>
      </c>
      <c r="BE139" s="119">
        <f t="shared" si="9"/>
        <v>0</v>
      </c>
      <c r="BF139" s="119">
        <f t="shared" si="10"/>
        <v>0</v>
      </c>
      <c r="BG139" s="119">
        <f t="shared" si="11"/>
        <v>0</v>
      </c>
      <c r="BH139" s="119">
        <f t="shared" si="12"/>
        <v>0</v>
      </c>
      <c r="BI139" s="119">
        <f t="shared" si="13"/>
        <v>0</v>
      </c>
      <c r="BJ139" s="19" t="s">
        <v>87</v>
      </c>
      <c r="BK139" s="119">
        <f t="shared" si="14"/>
        <v>0</v>
      </c>
      <c r="BL139" s="19" t="s">
        <v>188</v>
      </c>
      <c r="BM139" s="19" t="s">
        <v>806</v>
      </c>
    </row>
    <row r="140" spans="2:65" s="1" customFormat="1" ht="22.5" customHeight="1">
      <c r="B140" s="36"/>
      <c r="C140" s="182" t="s">
        <v>10</v>
      </c>
      <c r="D140" s="182" t="s">
        <v>190</v>
      </c>
      <c r="E140" s="183" t="s">
        <v>807</v>
      </c>
      <c r="F140" s="262" t="s">
        <v>808</v>
      </c>
      <c r="G140" s="262"/>
      <c r="H140" s="262"/>
      <c r="I140" s="262"/>
      <c r="J140" s="184" t="s">
        <v>259</v>
      </c>
      <c r="K140" s="185">
        <v>39</v>
      </c>
      <c r="L140" s="263">
        <v>0</v>
      </c>
      <c r="M140" s="264"/>
      <c r="N140" s="265">
        <f t="shared" si="5"/>
        <v>0</v>
      </c>
      <c r="O140" s="253"/>
      <c r="P140" s="253"/>
      <c r="Q140" s="253"/>
      <c r="R140" s="38"/>
      <c r="T140" s="179" t="s">
        <v>22</v>
      </c>
      <c r="U140" s="45" t="s">
        <v>44</v>
      </c>
      <c r="V140" s="37"/>
      <c r="W140" s="180">
        <f t="shared" si="6"/>
        <v>0</v>
      </c>
      <c r="X140" s="180">
        <v>0</v>
      </c>
      <c r="Y140" s="180">
        <f t="shared" si="7"/>
        <v>0</v>
      </c>
      <c r="Z140" s="180">
        <v>0</v>
      </c>
      <c r="AA140" s="181">
        <f t="shared" si="8"/>
        <v>0</v>
      </c>
      <c r="AR140" s="19" t="s">
        <v>541</v>
      </c>
      <c r="AT140" s="19" t="s">
        <v>190</v>
      </c>
      <c r="AU140" s="19" t="s">
        <v>105</v>
      </c>
      <c r="AY140" s="19" t="s">
        <v>183</v>
      </c>
      <c r="BE140" s="119">
        <f t="shared" si="9"/>
        <v>0</v>
      </c>
      <c r="BF140" s="119">
        <f t="shared" si="10"/>
        <v>0</v>
      </c>
      <c r="BG140" s="119">
        <f t="shared" si="11"/>
        <v>0</v>
      </c>
      <c r="BH140" s="119">
        <f t="shared" si="12"/>
        <v>0</v>
      </c>
      <c r="BI140" s="119">
        <f t="shared" si="13"/>
        <v>0</v>
      </c>
      <c r="BJ140" s="19" t="s">
        <v>87</v>
      </c>
      <c r="BK140" s="119">
        <f t="shared" si="14"/>
        <v>0</v>
      </c>
      <c r="BL140" s="19" t="s">
        <v>188</v>
      </c>
      <c r="BM140" s="19" t="s">
        <v>809</v>
      </c>
    </row>
    <row r="141" spans="2:65" s="1" customFormat="1" ht="22.5" customHeight="1">
      <c r="B141" s="36"/>
      <c r="C141" s="182" t="s">
        <v>272</v>
      </c>
      <c r="D141" s="182" t="s">
        <v>190</v>
      </c>
      <c r="E141" s="183" t="s">
        <v>810</v>
      </c>
      <c r="F141" s="262" t="s">
        <v>811</v>
      </c>
      <c r="G141" s="262"/>
      <c r="H141" s="262"/>
      <c r="I141" s="262"/>
      <c r="J141" s="184" t="s">
        <v>259</v>
      </c>
      <c r="K141" s="185">
        <v>7</v>
      </c>
      <c r="L141" s="263">
        <v>0</v>
      </c>
      <c r="M141" s="264"/>
      <c r="N141" s="265">
        <f t="shared" si="5"/>
        <v>0</v>
      </c>
      <c r="O141" s="253"/>
      <c r="P141" s="253"/>
      <c r="Q141" s="253"/>
      <c r="R141" s="38"/>
      <c r="T141" s="179" t="s">
        <v>22</v>
      </c>
      <c r="U141" s="45" t="s">
        <v>44</v>
      </c>
      <c r="V141" s="37"/>
      <c r="W141" s="180">
        <f t="shared" si="6"/>
        <v>0</v>
      </c>
      <c r="X141" s="180">
        <v>0</v>
      </c>
      <c r="Y141" s="180">
        <f t="shared" si="7"/>
        <v>0</v>
      </c>
      <c r="Z141" s="180">
        <v>0</v>
      </c>
      <c r="AA141" s="181">
        <f t="shared" si="8"/>
        <v>0</v>
      </c>
      <c r="AR141" s="19" t="s">
        <v>541</v>
      </c>
      <c r="AT141" s="19" t="s">
        <v>190</v>
      </c>
      <c r="AU141" s="19" t="s">
        <v>105</v>
      </c>
      <c r="AY141" s="19" t="s">
        <v>183</v>
      </c>
      <c r="BE141" s="119">
        <f t="shared" si="9"/>
        <v>0</v>
      </c>
      <c r="BF141" s="119">
        <f t="shared" si="10"/>
        <v>0</v>
      </c>
      <c r="BG141" s="119">
        <f t="shared" si="11"/>
        <v>0</v>
      </c>
      <c r="BH141" s="119">
        <f t="shared" si="12"/>
        <v>0</v>
      </c>
      <c r="BI141" s="119">
        <f t="shared" si="13"/>
        <v>0</v>
      </c>
      <c r="BJ141" s="19" t="s">
        <v>87</v>
      </c>
      <c r="BK141" s="119">
        <f t="shared" si="14"/>
        <v>0</v>
      </c>
      <c r="BL141" s="19" t="s">
        <v>188</v>
      </c>
      <c r="BM141" s="19" t="s">
        <v>812</v>
      </c>
    </row>
    <row r="142" spans="2:65" s="1" customFormat="1" ht="22.5" customHeight="1">
      <c r="B142" s="36"/>
      <c r="C142" s="182" t="s">
        <v>276</v>
      </c>
      <c r="D142" s="182" t="s">
        <v>190</v>
      </c>
      <c r="E142" s="183" t="s">
        <v>813</v>
      </c>
      <c r="F142" s="262" t="s">
        <v>814</v>
      </c>
      <c r="G142" s="262"/>
      <c r="H142" s="262"/>
      <c r="I142" s="262"/>
      <c r="J142" s="184" t="s">
        <v>259</v>
      </c>
      <c r="K142" s="185">
        <v>4</v>
      </c>
      <c r="L142" s="263">
        <v>0</v>
      </c>
      <c r="M142" s="264"/>
      <c r="N142" s="265">
        <f t="shared" si="5"/>
        <v>0</v>
      </c>
      <c r="O142" s="253"/>
      <c r="P142" s="253"/>
      <c r="Q142" s="253"/>
      <c r="R142" s="38"/>
      <c r="T142" s="179" t="s">
        <v>22</v>
      </c>
      <c r="U142" s="45" t="s">
        <v>44</v>
      </c>
      <c r="V142" s="37"/>
      <c r="W142" s="180">
        <f t="shared" si="6"/>
        <v>0</v>
      </c>
      <c r="X142" s="180">
        <v>0</v>
      </c>
      <c r="Y142" s="180">
        <f t="shared" si="7"/>
        <v>0</v>
      </c>
      <c r="Z142" s="180">
        <v>0</v>
      </c>
      <c r="AA142" s="181">
        <f t="shared" si="8"/>
        <v>0</v>
      </c>
      <c r="AR142" s="19" t="s">
        <v>541</v>
      </c>
      <c r="AT142" s="19" t="s">
        <v>190</v>
      </c>
      <c r="AU142" s="19" t="s">
        <v>105</v>
      </c>
      <c r="AY142" s="19" t="s">
        <v>183</v>
      </c>
      <c r="BE142" s="119">
        <f t="shared" si="9"/>
        <v>0</v>
      </c>
      <c r="BF142" s="119">
        <f t="shared" si="10"/>
        <v>0</v>
      </c>
      <c r="BG142" s="119">
        <f t="shared" si="11"/>
        <v>0</v>
      </c>
      <c r="BH142" s="119">
        <f t="shared" si="12"/>
        <v>0</v>
      </c>
      <c r="BI142" s="119">
        <f t="shared" si="13"/>
        <v>0</v>
      </c>
      <c r="BJ142" s="19" t="s">
        <v>87</v>
      </c>
      <c r="BK142" s="119">
        <f t="shared" si="14"/>
        <v>0</v>
      </c>
      <c r="BL142" s="19" t="s">
        <v>188</v>
      </c>
      <c r="BM142" s="19" t="s">
        <v>815</v>
      </c>
    </row>
    <row r="143" spans="2:65" s="1" customFormat="1" ht="22.5" customHeight="1">
      <c r="B143" s="36"/>
      <c r="C143" s="182" t="s">
        <v>280</v>
      </c>
      <c r="D143" s="182" t="s">
        <v>190</v>
      </c>
      <c r="E143" s="183" t="s">
        <v>816</v>
      </c>
      <c r="F143" s="262" t="s">
        <v>817</v>
      </c>
      <c r="G143" s="262"/>
      <c r="H143" s="262"/>
      <c r="I143" s="262"/>
      <c r="J143" s="184" t="s">
        <v>213</v>
      </c>
      <c r="K143" s="185">
        <v>430</v>
      </c>
      <c r="L143" s="263">
        <v>0</v>
      </c>
      <c r="M143" s="264"/>
      <c r="N143" s="265">
        <f t="shared" si="5"/>
        <v>0</v>
      </c>
      <c r="O143" s="253"/>
      <c r="P143" s="253"/>
      <c r="Q143" s="253"/>
      <c r="R143" s="38"/>
      <c r="T143" s="179" t="s">
        <v>22</v>
      </c>
      <c r="U143" s="45" t="s">
        <v>44</v>
      </c>
      <c r="V143" s="37"/>
      <c r="W143" s="180">
        <f t="shared" si="6"/>
        <v>0</v>
      </c>
      <c r="X143" s="180">
        <v>0</v>
      </c>
      <c r="Y143" s="180">
        <f t="shared" si="7"/>
        <v>0</v>
      </c>
      <c r="Z143" s="180">
        <v>0</v>
      </c>
      <c r="AA143" s="181">
        <f t="shared" si="8"/>
        <v>0</v>
      </c>
      <c r="AR143" s="19" t="s">
        <v>193</v>
      </c>
      <c r="AT143" s="19" t="s">
        <v>190</v>
      </c>
      <c r="AU143" s="19" t="s">
        <v>105</v>
      </c>
      <c r="AY143" s="19" t="s">
        <v>183</v>
      </c>
      <c r="BE143" s="119">
        <f t="shared" si="9"/>
        <v>0</v>
      </c>
      <c r="BF143" s="119">
        <f t="shared" si="10"/>
        <v>0</v>
      </c>
      <c r="BG143" s="119">
        <f t="shared" si="11"/>
        <v>0</v>
      </c>
      <c r="BH143" s="119">
        <f t="shared" si="12"/>
        <v>0</v>
      </c>
      <c r="BI143" s="119">
        <f t="shared" si="13"/>
        <v>0</v>
      </c>
      <c r="BJ143" s="19" t="s">
        <v>87</v>
      </c>
      <c r="BK143" s="119">
        <f t="shared" si="14"/>
        <v>0</v>
      </c>
      <c r="BL143" s="19" t="s">
        <v>193</v>
      </c>
      <c r="BM143" s="19" t="s">
        <v>818</v>
      </c>
    </row>
    <row r="144" spans="2:65" s="1" customFormat="1" ht="22.5" customHeight="1">
      <c r="B144" s="36"/>
      <c r="C144" s="182" t="s">
        <v>286</v>
      </c>
      <c r="D144" s="182" t="s">
        <v>190</v>
      </c>
      <c r="E144" s="183" t="s">
        <v>819</v>
      </c>
      <c r="F144" s="262" t="s">
        <v>820</v>
      </c>
      <c r="G144" s="262"/>
      <c r="H144" s="262"/>
      <c r="I144" s="262"/>
      <c r="J144" s="184" t="s">
        <v>213</v>
      </c>
      <c r="K144" s="185">
        <v>50</v>
      </c>
      <c r="L144" s="263">
        <v>0</v>
      </c>
      <c r="M144" s="264"/>
      <c r="N144" s="265">
        <f t="shared" si="5"/>
        <v>0</v>
      </c>
      <c r="O144" s="253"/>
      <c r="P144" s="253"/>
      <c r="Q144" s="253"/>
      <c r="R144" s="38"/>
      <c r="T144" s="179" t="s">
        <v>22</v>
      </c>
      <c r="U144" s="45" t="s">
        <v>44</v>
      </c>
      <c r="V144" s="37"/>
      <c r="W144" s="180">
        <f t="shared" si="6"/>
        <v>0</v>
      </c>
      <c r="X144" s="180">
        <v>0</v>
      </c>
      <c r="Y144" s="180">
        <f t="shared" si="7"/>
        <v>0</v>
      </c>
      <c r="Z144" s="180">
        <v>0</v>
      </c>
      <c r="AA144" s="181">
        <f t="shared" si="8"/>
        <v>0</v>
      </c>
      <c r="AR144" s="19" t="s">
        <v>193</v>
      </c>
      <c r="AT144" s="19" t="s">
        <v>190</v>
      </c>
      <c r="AU144" s="19" t="s">
        <v>105</v>
      </c>
      <c r="AY144" s="19" t="s">
        <v>183</v>
      </c>
      <c r="BE144" s="119">
        <f t="shared" si="9"/>
        <v>0</v>
      </c>
      <c r="BF144" s="119">
        <f t="shared" si="10"/>
        <v>0</v>
      </c>
      <c r="BG144" s="119">
        <f t="shared" si="11"/>
        <v>0</v>
      </c>
      <c r="BH144" s="119">
        <f t="shared" si="12"/>
        <v>0</v>
      </c>
      <c r="BI144" s="119">
        <f t="shared" si="13"/>
        <v>0</v>
      </c>
      <c r="BJ144" s="19" t="s">
        <v>87</v>
      </c>
      <c r="BK144" s="119">
        <f t="shared" si="14"/>
        <v>0</v>
      </c>
      <c r="BL144" s="19" t="s">
        <v>193</v>
      </c>
      <c r="BM144" s="19" t="s">
        <v>821</v>
      </c>
    </row>
    <row r="145" spans="2:65" s="1" customFormat="1" ht="22.5" customHeight="1">
      <c r="B145" s="36"/>
      <c r="C145" s="182" t="s">
        <v>290</v>
      </c>
      <c r="D145" s="182" t="s">
        <v>190</v>
      </c>
      <c r="E145" s="183" t="s">
        <v>822</v>
      </c>
      <c r="F145" s="262" t="s">
        <v>823</v>
      </c>
      <c r="G145" s="262"/>
      <c r="H145" s="262"/>
      <c r="I145" s="262"/>
      <c r="J145" s="184" t="s">
        <v>213</v>
      </c>
      <c r="K145" s="185">
        <v>10</v>
      </c>
      <c r="L145" s="263">
        <v>0</v>
      </c>
      <c r="M145" s="264"/>
      <c r="N145" s="265">
        <f t="shared" si="5"/>
        <v>0</v>
      </c>
      <c r="O145" s="253"/>
      <c r="P145" s="253"/>
      <c r="Q145" s="253"/>
      <c r="R145" s="38"/>
      <c r="T145" s="179" t="s">
        <v>22</v>
      </c>
      <c r="U145" s="45" t="s">
        <v>44</v>
      </c>
      <c r="V145" s="37"/>
      <c r="W145" s="180">
        <f t="shared" si="6"/>
        <v>0</v>
      </c>
      <c r="X145" s="180">
        <v>0</v>
      </c>
      <c r="Y145" s="180">
        <f t="shared" si="7"/>
        <v>0</v>
      </c>
      <c r="Z145" s="180">
        <v>0</v>
      </c>
      <c r="AA145" s="181">
        <f t="shared" si="8"/>
        <v>0</v>
      </c>
      <c r="AR145" s="19" t="s">
        <v>193</v>
      </c>
      <c r="AT145" s="19" t="s">
        <v>190</v>
      </c>
      <c r="AU145" s="19" t="s">
        <v>105</v>
      </c>
      <c r="AY145" s="19" t="s">
        <v>183</v>
      </c>
      <c r="BE145" s="119">
        <f t="shared" si="9"/>
        <v>0</v>
      </c>
      <c r="BF145" s="119">
        <f t="shared" si="10"/>
        <v>0</v>
      </c>
      <c r="BG145" s="119">
        <f t="shared" si="11"/>
        <v>0</v>
      </c>
      <c r="BH145" s="119">
        <f t="shared" si="12"/>
        <v>0</v>
      </c>
      <c r="BI145" s="119">
        <f t="shared" si="13"/>
        <v>0</v>
      </c>
      <c r="BJ145" s="19" t="s">
        <v>87</v>
      </c>
      <c r="BK145" s="119">
        <f t="shared" si="14"/>
        <v>0</v>
      </c>
      <c r="BL145" s="19" t="s">
        <v>193</v>
      </c>
      <c r="BM145" s="19" t="s">
        <v>824</v>
      </c>
    </row>
    <row r="146" spans="2:65" s="1" customFormat="1" ht="44.25" customHeight="1">
      <c r="B146" s="36"/>
      <c r="C146" s="182" t="s">
        <v>294</v>
      </c>
      <c r="D146" s="182" t="s">
        <v>190</v>
      </c>
      <c r="E146" s="183" t="s">
        <v>825</v>
      </c>
      <c r="F146" s="262" t="s">
        <v>826</v>
      </c>
      <c r="G146" s="262"/>
      <c r="H146" s="262"/>
      <c r="I146" s="262"/>
      <c r="J146" s="184" t="s">
        <v>213</v>
      </c>
      <c r="K146" s="185">
        <v>460</v>
      </c>
      <c r="L146" s="263">
        <v>0</v>
      </c>
      <c r="M146" s="264"/>
      <c r="N146" s="265">
        <f t="shared" si="5"/>
        <v>0</v>
      </c>
      <c r="O146" s="253"/>
      <c r="P146" s="253"/>
      <c r="Q146" s="253"/>
      <c r="R146" s="38"/>
      <c r="T146" s="179" t="s">
        <v>22</v>
      </c>
      <c r="U146" s="45" t="s">
        <v>44</v>
      </c>
      <c r="V146" s="37"/>
      <c r="W146" s="180">
        <f t="shared" si="6"/>
        <v>0</v>
      </c>
      <c r="X146" s="180">
        <v>0</v>
      </c>
      <c r="Y146" s="180">
        <f t="shared" si="7"/>
        <v>0</v>
      </c>
      <c r="Z146" s="180">
        <v>0</v>
      </c>
      <c r="AA146" s="181">
        <f t="shared" si="8"/>
        <v>0</v>
      </c>
      <c r="AR146" s="19" t="s">
        <v>541</v>
      </c>
      <c r="AT146" s="19" t="s">
        <v>190</v>
      </c>
      <c r="AU146" s="19" t="s">
        <v>105</v>
      </c>
      <c r="AY146" s="19" t="s">
        <v>183</v>
      </c>
      <c r="BE146" s="119">
        <f t="shared" si="9"/>
        <v>0</v>
      </c>
      <c r="BF146" s="119">
        <f t="shared" si="10"/>
        <v>0</v>
      </c>
      <c r="BG146" s="119">
        <f t="shared" si="11"/>
        <v>0</v>
      </c>
      <c r="BH146" s="119">
        <f t="shared" si="12"/>
        <v>0</v>
      </c>
      <c r="BI146" s="119">
        <f t="shared" si="13"/>
        <v>0</v>
      </c>
      <c r="BJ146" s="19" t="s">
        <v>87</v>
      </c>
      <c r="BK146" s="119">
        <f t="shared" si="14"/>
        <v>0</v>
      </c>
      <c r="BL146" s="19" t="s">
        <v>188</v>
      </c>
      <c r="BM146" s="19" t="s">
        <v>827</v>
      </c>
    </row>
    <row r="147" spans="2:65" s="1" customFormat="1" ht="22.5" customHeight="1">
      <c r="B147" s="36"/>
      <c r="C147" s="182" t="s">
        <v>298</v>
      </c>
      <c r="D147" s="182" t="s">
        <v>190</v>
      </c>
      <c r="E147" s="183" t="s">
        <v>828</v>
      </c>
      <c r="F147" s="262" t="s">
        <v>829</v>
      </c>
      <c r="G147" s="262"/>
      <c r="H147" s="262"/>
      <c r="I147" s="262"/>
      <c r="J147" s="184" t="s">
        <v>213</v>
      </c>
      <c r="K147" s="185">
        <v>60</v>
      </c>
      <c r="L147" s="263">
        <v>0</v>
      </c>
      <c r="M147" s="264"/>
      <c r="N147" s="265">
        <f t="shared" si="5"/>
        <v>0</v>
      </c>
      <c r="O147" s="253"/>
      <c r="P147" s="253"/>
      <c r="Q147" s="253"/>
      <c r="R147" s="38"/>
      <c r="T147" s="179" t="s">
        <v>22</v>
      </c>
      <c r="U147" s="45" t="s">
        <v>44</v>
      </c>
      <c r="V147" s="37"/>
      <c r="W147" s="180">
        <f t="shared" si="6"/>
        <v>0</v>
      </c>
      <c r="X147" s="180">
        <v>0</v>
      </c>
      <c r="Y147" s="180">
        <f t="shared" si="7"/>
        <v>0</v>
      </c>
      <c r="Z147" s="180">
        <v>0</v>
      </c>
      <c r="AA147" s="181">
        <f t="shared" si="8"/>
        <v>0</v>
      </c>
      <c r="AR147" s="19" t="s">
        <v>193</v>
      </c>
      <c r="AT147" s="19" t="s">
        <v>190</v>
      </c>
      <c r="AU147" s="19" t="s">
        <v>105</v>
      </c>
      <c r="AY147" s="19" t="s">
        <v>183</v>
      </c>
      <c r="BE147" s="119">
        <f t="shared" si="9"/>
        <v>0</v>
      </c>
      <c r="BF147" s="119">
        <f t="shared" si="10"/>
        <v>0</v>
      </c>
      <c r="BG147" s="119">
        <f t="shared" si="11"/>
        <v>0</v>
      </c>
      <c r="BH147" s="119">
        <f t="shared" si="12"/>
        <v>0</v>
      </c>
      <c r="BI147" s="119">
        <f t="shared" si="13"/>
        <v>0</v>
      </c>
      <c r="BJ147" s="19" t="s">
        <v>87</v>
      </c>
      <c r="BK147" s="119">
        <f t="shared" si="14"/>
        <v>0</v>
      </c>
      <c r="BL147" s="19" t="s">
        <v>193</v>
      </c>
      <c r="BM147" s="19" t="s">
        <v>830</v>
      </c>
    </row>
    <row r="148" spans="2:65" s="1" customFormat="1" ht="31.5" customHeight="1">
      <c r="B148" s="36"/>
      <c r="C148" s="182" t="s">
        <v>303</v>
      </c>
      <c r="D148" s="182" t="s">
        <v>190</v>
      </c>
      <c r="E148" s="183" t="s">
        <v>831</v>
      </c>
      <c r="F148" s="262" t="s">
        <v>832</v>
      </c>
      <c r="G148" s="262"/>
      <c r="H148" s="262"/>
      <c r="I148" s="262"/>
      <c r="J148" s="184" t="s">
        <v>259</v>
      </c>
      <c r="K148" s="185">
        <v>100</v>
      </c>
      <c r="L148" s="263">
        <v>0</v>
      </c>
      <c r="M148" s="264"/>
      <c r="N148" s="265">
        <f t="shared" si="5"/>
        <v>0</v>
      </c>
      <c r="O148" s="253"/>
      <c r="P148" s="253"/>
      <c r="Q148" s="253"/>
      <c r="R148" s="38"/>
      <c r="T148" s="179" t="s">
        <v>22</v>
      </c>
      <c r="U148" s="45" t="s">
        <v>44</v>
      </c>
      <c r="V148" s="37"/>
      <c r="W148" s="180">
        <f t="shared" si="6"/>
        <v>0</v>
      </c>
      <c r="X148" s="180">
        <v>0</v>
      </c>
      <c r="Y148" s="180">
        <f t="shared" si="7"/>
        <v>0</v>
      </c>
      <c r="Z148" s="180">
        <v>0</v>
      </c>
      <c r="AA148" s="181">
        <f t="shared" si="8"/>
        <v>0</v>
      </c>
      <c r="AR148" s="19" t="s">
        <v>193</v>
      </c>
      <c r="AT148" s="19" t="s">
        <v>190</v>
      </c>
      <c r="AU148" s="19" t="s">
        <v>105</v>
      </c>
      <c r="AY148" s="19" t="s">
        <v>183</v>
      </c>
      <c r="BE148" s="119">
        <f t="shared" si="9"/>
        <v>0</v>
      </c>
      <c r="BF148" s="119">
        <f t="shared" si="10"/>
        <v>0</v>
      </c>
      <c r="BG148" s="119">
        <f t="shared" si="11"/>
        <v>0</v>
      </c>
      <c r="BH148" s="119">
        <f t="shared" si="12"/>
        <v>0</v>
      </c>
      <c r="BI148" s="119">
        <f t="shared" si="13"/>
        <v>0</v>
      </c>
      <c r="BJ148" s="19" t="s">
        <v>87</v>
      </c>
      <c r="BK148" s="119">
        <f t="shared" si="14"/>
        <v>0</v>
      </c>
      <c r="BL148" s="19" t="s">
        <v>193</v>
      </c>
      <c r="BM148" s="19" t="s">
        <v>833</v>
      </c>
    </row>
    <row r="149" spans="2:65" s="1" customFormat="1" ht="22.5" customHeight="1">
      <c r="B149" s="36"/>
      <c r="C149" s="182" t="s">
        <v>404</v>
      </c>
      <c r="D149" s="182" t="s">
        <v>190</v>
      </c>
      <c r="E149" s="183" t="s">
        <v>834</v>
      </c>
      <c r="F149" s="262" t="s">
        <v>835</v>
      </c>
      <c r="G149" s="262"/>
      <c r="H149" s="262"/>
      <c r="I149" s="262"/>
      <c r="J149" s="184" t="s">
        <v>259</v>
      </c>
      <c r="K149" s="185">
        <v>100</v>
      </c>
      <c r="L149" s="263">
        <v>0</v>
      </c>
      <c r="M149" s="264"/>
      <c r="N149" s="265">
        <f t="shared" si="5"/>
        <v>0</v>
      </c>
      <c r="O149" s="253"/>
      <c r="P149" s="253"/>
      <c r="Q149" s="253"/>
      <c r="R149" s="38"/>
      <c r="T149" s="179" t="s">
        <v>22</v>
      </c>
      <c r="U149" s="45" t="s">
        <v>44</v>
      </c>
      <c r="V149" s="37"/>
      <c r="W149" s="180">
        <f t="shared" si="6"/>
        <v>0</v>
      </c>
      <c r="X149" s="180">
        <v>0</v>
      </c>
      <c r="Y149" s="180">
        <f t="shared" si="7"/>
        <v>0</v>
      </c>
      <c r="Z149" s="180">
        <v>0</v>
      </c>
      <c r="AA149" s="181">
        <f t="shared" si="8"/>
        <v>0</v>
      </c>
      <c r="AR149" s="19" t="s">
        <v>193</v>
      </c>
      <c r="AT149" s="19" t="s">
        <v>190</v>
      </c>
      <c r="AU149" s="19" t="s">
        <v>105</v>
      </c>
      <c r="AY149" s="19" t="s">
        <v>183</v>
      </c>
      <c r="BE149" s="119">
        <f t="shared" si="9"/>
        <v>0</v>
      </c>
      <c r="BF149" s="119">
        <f t="shared" si="10"/>
        <v>0</v>
      </c>
      <c r="BG149" s="119">
        <f t="shared" si="11"/>
        <v>0</v>
      </c>
      <c r="BH149" s="119">
        <f t="shared" si="12"/>
        <v>0</v>
      </c>
      <c r="BI149" s="119">
        <f t="shared" si="13"/>
        <v>0</v>
      </c>
      <c r="BJ149" s="19" t="s">
        <v>87</v>
      </c>
      <c r="BK149" s="119">
        <f t="shared" si="14"/>
        <v>0</v>
      </c>
      <c r="BL149" s="19" t="s">
        <v>193</v>
      </c>
      <c r="BM149" s="19" t="s">
        <v>836</v>
      </c>
    </row>
    <row r="150" spans="2:65" s="1" customFormat="1" ht="31.5" customHeight="1">
      <c r="B150" s="36"/>
      <c r="C150" s="182" t="s">
        <v>410</v>
      </c>
      <c r="D150" s="182" t="s">
        <v>190</v>
      </c>
      <c r="E150" s="183" t="s">
        <v>837</v>
      </c>
      <c r="F150" s="262" t="s">
        <v>838</v>
      </c>
      <c r="G150" s="262"/>
      <c r="H150" s="262"/>
      <c r="I150" s="262"/>
      <c r="J150" s="184" t="s">
        <v>213</v>
      </c>
      <c r="K150" s="185">
        <v>60</v>
      </c>
      <c r="L150" s="263">
        <v>0</v>
      </c>
      <c r="M150" s="264"/>
      <c r="N150" s="265">
        <f t="shared" si="5"/>
        <v>0</v>
      </c>
      <c r="O150" s="253"/>
      <c r="P150" s="253"/>
      <c r="Q150" s="253"/>
      <c r="R150" s="38"/>
      <c r="T150" s="179" t="s">
        <v>22</v>
      </c>
      <c r="U150" s="45" t="s">
        <v>44</v>
      </c>
      <c r="V150" s="37"/>
      <c r="W150" s="180">
        <f t="shared" si="6"/>
        <v>0</v>
      </c>
      <c r="X150" s="180">
        <v>0</v>
      </c>
      <c r="Y150" s="180">
        <f t="shared" si="7"/>
        <v>0</v>
      </c>
      <c r="Z150" s="180">
        <v>0</v>
      </c>
      <c r="AA150" s="181">
        <f t="shared" si="8"/>
        <v>0</v>
      </c>
      <c r="AR150" s="19" t="s">
        <v>541</v>
      </c>
      <c r="AT150" s="19" t="s">
        <v>190</v>
      </c>
      <c r="AU150" s="19" t="s">
        <v>105</v>
      </c>
      <c r="AY150" s="19" t="s">
        <v>183</v>
      </c>
      <c r="BE150" s="119">
        <f t="shared" si="9"/>
        <v>0</v>
      </c>
      <c r="BF150" s="119">
        <f t="shared" si="10"/>
        <v>0</v>
      </c>
      <c r="BG150" s="119">
        <f t="shared" si="11"/>
        <v>0</v>
      </c>
      <c r="BH150" s="119">
        <f t="shared" si="12"/>
        <v>0</v>
      </c>
      <c r="BI150" s="119">
        <f t="shared" si="13"/>
        <v>0</v>
      </c>
      <c r="BJ150" s="19" t="s">
        <v>87</v>
      </c>
      <c r="BK150" s="119">
        <f t="shared" si="14"/>
        <v>0</v>
      </c>
      <c r="BL150" s="19" t="s">
        <v>188</v>
      </c>
      <c r="BM150" s="19" t="s">
        <v>839</v>
      </c>
    </row>
    <row r="151" spans="2:65" s="1" customFormat="1" ht="31.5" customHeight="1">
      <c r="B151" s="36"/>
      <c r="C151" s="182" t="s">
        <v>408</v>
      </c>
      <c r="D151" s="182" t="s">
        <v>190</v>
      </c>
      <c r="E151" s="183" t="s">
        <v>840</v>
      </c>
      <c r="F151" s="262" t="s">
        <v>841</v>
      </c>
      <c r="G151" s="262"/>
      <c r="H151" s="262"/>
      <c r="I151" s="262"/>
      <c r="J151" s="184" t="s">
        <v>259</v>
      </c>
      <c r="K151" s="185">
        <v>100</v>
      </c>
      <c r="L151" s="263">
        <v>0</v>
      </c>
      <c r="M151" s="264"/>
      <c r="N151" s="265">
        <f t="shared" si="5"/>
        <v>0</v>
      </c>
      <c r="O151" s="253"/>
      <c r="P151" s="253"/>
      <c r="Q151" s="253"/>
      <c r="R151" s="38"/>
      <c r="T151" s="179" t="s">
        <v>22</v>
      </c>
      <c r="U151" s="45" t="s">
        <v>44</v>
      </c>
      <c r="V151" s="37"/>
      <c r="W151" s="180">
        <f t="shared" si="6"/>
        <v>0</v>
      </c>
      <c r="X151" s="180">
        <v>0</v>
      </c>
      <c r="Y151" s="180">
        <f t="shared" si="7"/>
        <v>0</v>
      </c>
      <c r="Z151" s="180">
        <v>0</v>
      </c>
      <c r="AA151" s="181">
        <f t="shared" si="8"/>
        <v>0</v>
      </c>
      <c r="AR151" s="19" t="s">
        <v>541</v>
      </c>
      <c r="AT151" s="19" t="s">
        <v>190</v>
      </c>
      <c r="AU151" s="19" t="s">
        <v>105</v>
      </c>
      <c r="AY151" s="19" t="s">
        <v>183</v>
      </c>
      <c r="BE151" s="119">
        <f t="shared" si="9"/>
        <v>0</v>
      </c>
      <c r="BF151" s="119">
        <f t="shared" si="10"/>
        <v>0</v>
      </c>
      <c r="BG151" s="119">
        <f t="shared" si="11"/>
        <v>0</v>
      </c>
      <c r="BH151" s="119">
        <f t="shared" si="12"/>
        <v>0</v>
      </c>
      <c r="BI151" s="119">
        <f t="shared" si="13"/>
        <v>0</v>
      </c>
      <c r="BJ151" s="19" t="s">
        <v>87</v>
      </c>
      <c r="BK151" s="119">
        <f t="shared" si="14"/>
        <v>0</v>
      </c>
      <c r="BL151" s="19" t="s">
        <v>188</v>
      </c>
      <c r="BM151" s="19" t="s">
        <v>842</v>
      </c>
    </row>
    <row r="152" spans="2:65" s="1" customFormat="1" ht="22.5" customHeight="1">
      <c r="B152" s="36"/>
      <c r="C152" s="182" t="s">
        <v>417</v>
      </c>
      <c r="D152" s="182" t="s">
        <v>190</v>
      </c>
      <c r="E152" s="183" t="s">
        <v>843</v>
      </c>
      <c r="F152" s="262" t="s">
        <v>844</v>
      </c>
      <c r="G152" s="262"/>
      <c r="H152" s="262"/>
      <c r="I152" s="262"/>
      <c r="J152" s="184" t="s">
        <v>213</v>
      </c>
      <c r="K152" s="185">
        <v>380</v>
      </c>
      <c r="L152" s="263">
        <v>0</v>
      </c>
      <c r="M152" s="264"/>
      <c r="N152" s="265">
        <f aca="true" t="shared" si="15" ref="N152:N174">ROUND(L152*K152,2)</f>
        <v>0</v>
      </c>
      <c r="O152" s="253"/>
      <c r="P152" s="253"/>
      <c r="Q152" s="253"/>
      <c r="R152" s="38"/>
      <c r="T152" s="179" t="s">
        <v>22</v>
      </c>
      <c r="U152" s="45" t="s">
        <v>44</v>
      </c>
      <c r="V152" s="37"/>
      <c r="W152" s="180">
        <f aca="true" t="shared" si="16" ref="W152:W174">V152*K152</f>
        <v>0</v>
      </c>
      <c r="X152" s="180">
        <v>0</v>
      </c>
      <c r="Y152" s="180">
        <f aca="true" t="shared" si="17" ref="Y152:Y174">X152*K152</f>
        <v>0</v>
      </c>
      <c r="Z152" s="180">
        <v>0</v>
      </c>
      <c r="AA152" s="181">
        <f aca="true" t="shared" si="18" ref="AA152:AA174">Z152*K152</f>
        <v>0</v>
      </c>
      <c r="AR152" s="19" t="s">
        <v>193</v>
      </c>
      <c r="AT152" s="19" t="s">
        <v>190</v>
      </c>
      <c r="AU152" s="19" t="s">
        <v>105</v>
      </c>
      <c r="AY152" s="19" t="s">
        <v>183</v>
      </c>
      <c r="BE152" s="119">
        <f aca="true" t="shared" si="19" ref="BE152:BE174">IF(U152="základní",N152,0)</f>
        <v>0</v>
      </c>
      <c r="BF152" s="119">
        <f aca="true" t="shared" si="20" ref="BF152:BF174">IF(U152="snížená",N152,0)</f>
        <v>0</v>
      </c>
      <c r="BG152" s="119">
        <f aca="true" t="shared" si="21" ref="BG152:BG174">IF(U152="zákl. přenesená",N152,0)</f>
        <v>0</v>
      </c>
      <c r="BH152" s="119">
        <f aca="true" t="shared" si="22" ref="BH152:BH174">IF(U152="sníž. přenesená",N152,0)</f>
        <v>0</v>
      </c>
      <c r="BI152" s="119">
        <f aca="true" t="shared" si="23" ref="BI152:BI174">IF(U152="nulová",N152,0)</f>
        <v>0</v>
      </c>
      <c r="BJ152" s="19" t="s">
        <v>87</v>
      </c>
      <c r="BK152" s="119">
        <f aca="true" t="shared" si="24" ref="BK152:BK174">ROUND(L152*K152,2)</f>
        <v>0</v>
      </c>
      <c r="BL152" s="19" t="s">
        <v>193</v>
      </c>
      <c r="BM152" s="19" t="s">
        <v>845</v>
      </c>
    </row>
    <row r="153" spans="2:65" s="1" customFormat="1" ht="22.5" customHeight="1">
      <c r="B153" s="36"/>
      <c r="C153" s="182" t="s">
        <v>421</v>
      </c>
      <c r="D153" s="182" t="s">
        <v>190</v>
      </c>
      <c r="E153" s="183" t="s">
        <v>846</v>
      </c>
      <c r="F153" s="262" t="s">
        <v>847</v>
      </c>
      <c r="G153" s="262"/>
      <c r="H153" s="262"/>
      <c r="I153" s="262"/>
      <c r="J153" s="184" t="s">
        <v>259</v>
      </c>
      <c r="K153" s="185">
        <v>380</v>
      </c>
      <c r="L153" s="263">
        <v>0</v>
      </c>
      <c r="M153" s="264"/>
      <c r="N153" s="265">
        <f t="shared" si="15"/>
        <v>0</v>
      </c>
      <c r="O153" s="253"/>
      <c r="P153" s="253"/>
      <c r="Q153" s="253"/>
      <c r="R153" s="38"/>
      <c r="T153" s="179" t="s">
        <v>22</v>
      </c>
      <c r="U153" s="45" t="s">
        <v>44</v>
      </c>
      <c r="V153" s="37"/>
      <c r="W153" s="180">
        <f t="shared" si="16"/>
        <v>0</v>
      </c>
      <c r="X153" s="180">
        <v>0</v>
      </c>
      <c r="Y153" s="180">
        <f t="shared" si="17"/>
        <v>0</v>
      </c>
      <c r="Z153" s="180">
        <v>0</v>
      </c>
      <c r="AA153" s="181">
        <f t="shared" si="18"/>
        <v>0</v>
      </c>
      <c r="AR153" s="19" t="s">
        <v>193</v>
      </c>
      <c r="AT153" s="19" t="s">
        <v>190</v>
      </c>
      <c r="AU153" s="19" t="s">
        <v>105</v>
      </c>
      <c r="AY153" s="19" t="s">
        <v>183</v>
      </c>
      <c r="BE153" s="119">
        <f t="shared" si="19"/>
        <v>0</v>
      </c>
      <c r="BF153" s="119">
        <f t="shared" si="20"/>
        <v>0</v>
      </c>
      <c r="BG153" s="119">
        <f t="shared" si="21"/>
        <v>0</v>
      </c>
      <c r="BH153" s="119">
        <f t="shared" si="22"/>
        <v>0</v>
      </c>
      <c r="BI153" s="119">
        <f t="shared" si="23"/>
        <v>0</v>
      </c>
      <c r="BJ153" s="19" t="s">
        <v>87</v>
      </c>
      <c r="BK153" s="119">
        <f t="shared" si="24"/>
        <v>0</v>
      </c>
      <c r="BL153" s="19" t="s">
        <v>193</v>
      </c>
      <c r="BM153" s="19" t="s">
        <v>848</v>
      </c>
    </row>
    <row r="154" spans="2:65" s="1" customFormat="1" ht="22.5" customHeight="1">
      <c r="B154" s="36"/>
      <c r="C154" s="182" t="s">
        <v>425</v>
      </c>
      <c r="D154" s="182" t="s">
        <v>190</v>
      </c>
      <c r="E154" s="183" t="s">
        <v>834</v>
      </c>
      <c r="F154" s="262" t="s">
        <v>835</v>
      </c>
      <c r="G154" s="262"/>
      <c r="H154" s="262"/>
      <c r="I154" s="262"/>
      <c r="J154" s="184" t="s">
        <v>259</v>
      </c>
      <c r="K154" s="185">
        <v>380</v>
      </c>
      <c r="L154" s="263">
        <v>0</v>
      </c>
      <c r="M154" s="264"/>
      <c r="N154" s="265">
        <f t="shared" si="15"/>
        <v>0</v>
      </c>
      <c r="O154" s="253"/>
      <c r="P154" s="253"/>
      <c r="Q154" s="253"/>
      <c r="R154" s="38"/>
      <c r="T154" s="179" t="s">
        <v>22</v>
      </c>
      <c r="U154" s="45" t="s">
        <v>44</v>
      </c>
      <c r="V154" s="37"/>
      <c r="W154" s="180">
        <f t="shared" si="16"/>
        <v>0</v>
      </c>
      <c r="X154" s="180">
        <v>0</v>
      </c>
      <c r="Y154" s="180">
        <f t="shared" si="17"/>
        <v>0</v>
      </c>
      <c r="Z154" s="180">
        <v>0</v>
      </c>
      <c r="AA154" s="181">
        <f t="shared" si="18"/>
        <v>0</v>
      </c>
      <c r="AR154" s="19" t="s">
        <v>193</v>
      </c>
      <c r="AT154" s="19" t="s">
        <v>190</v>
      </c>
      <c r="AU154" s="19" t="s">
        <v>105</v>
      </c>
      <c r="AY154" s="19" t="s">
        <v>183</v>
      </c>
      <c r="BE154" s="119">
        <f t="shared" si="19"/>
        <v>0</v>
      </c>
      <c r="BF154" s="119">
        <f t="shared" si="20"/>
        <v>0</v>
      </c>
      <c r="BG154" s="119">
        <f t="shared" si="21"/>
        <v>0</v>
      </c>
      <c r="BH154" s="119">
        <f t="shared" si="22"/>
        <v>0</v>
      </c>
      <c r="BI154" s="119">
        <f t="shared" si="23"/>
        <v>0</v>
      </c>
      <c r="BJ154" s="19" t="s">
        <v>87</v>
      </c>
      <c r="BK154" s="119">
        <f t="shared" si="24"/>
        <v>0</v>
      </c>
      <c r="BL154" s="19" t="s">
        <v>193</v>
      </c>
      <c r="BM154" s="19" t="s">
        <v>849</v>
      </c>
    </row>
    <row r="155" spans="2:65" s="1" customFormat="1" ht="31.5" customHeight="1">
      <c r="B155" s="36"/>
      <c r="C155" s="182" t="s">
        <v>429</v>
      </c>
      <c r="D155" s="182" t="s">
        <v>190</v>
      </c>
      <c r="E155" s="183" t="s">
        <v>837</v>
      </c>
      <c r="F155" s="262" t="s">
        <v>838</v>
      </c>
      <c r="G155" s="262"/>
      <c r="H155" s="262"/>
      <c r="I155" s="262"/>
      <c r="J155" s="184" t="s">
        <v>213</v>
      </c>
      <c r="K155" s="185">
        <v>380</v>
      </c>
      <c r="L155" s="263">
        <v>0</v>
      </c>
      <c r="M155" s="264"/>
      <c r="N155" s="265">
        <f t="shared" si="15"/>
        <v>0</v>
      </c>
      <c r="O155" s="253"/>
      <c r="P155" s="253"/>
      <c r="Q155" s="253"/>
      <c r="R155" s="38"/>
      <c r="T155" s="179" t="s">
        <v>22</v>
      </c>
      <c r="U155" s="45" t="s">
        <v>44</v>
      </c>
      <c r="V155" s="37"/>
      <c r="W155" s="180">
        <f t="shared" si="16"/>
        <v>0</v>
      </c>
      <c r="X155" s="180">
        <v>0</v>
      </c>
      <c r="Y155" s="180">
        <f t="shared" si="17"/>
        <v>0</v>
      </c>
      <c r="Z155" s="180">
        <v>0</v>
      </c>
      <c r="AA155" s="181">
        <f t="shared" si="18"/>
        <v>0</v>
      </c>
      <c r="AR155" s="19" t="s">
        <v>541</v>
      </c>
      <c r="AT155" s="19" t="s">
        <v>190</v>
      </c>
      <c r="AU155" s="19" t="s">
        <v>105</v>
      </c>
      <c r="AY155" s="19" t="s">
        <v>183</v>
      </c>
      <c r="BE155" s="119">
        <f t="shared" si="19"/>
        <v>0</v>
      </c>
      <c r="BF155" s="119">
        <f t="shared" si="20"/>
        <v>0</v>
      </c>
      <c r="BG155" s="119">
        <f t="shared" si="21"/>
        <v>0</v>
      </c>
      <c r="BH155" s="119">
        <f t="shared" si="22"/>
        <v>0</v>
      </c>
      <c r="BI155" s="119">
        <f t="shared" si="23"/>
        <v>0</v>
      </c>
      <c r="BJ155" s="19" t="s">
        <v>87</v>
      </c>
      <c r="BK155" s="119">
        <f t="shared" si="24"/>
        <v>0</v>
      </c>
      <c r="BL155" s="19" t="s">
        <v>188</v>
      </c>
      <c r="BM155" s="19" t="s">
        <v>850</v>
      </c>
    </row>
    <row r="156" spans="2:65" s="1" customFormat="1" ht="31.5" customHeight="1">
      <c r="B156" s="36"/>
      <c r="C156" s="182" t="s">
        <v>433</v>
      </c>
      <c r="D156" s="182" t="s">
        <v>190</v>
      </c>
      <c r="E156" s="183" t="s">
        <v>840</v>
      </c>
      <c r="F156" s="262" t="s">
        <v>841</v>
      </c>
      <c r="G156" s="262"/>
      <c r="H156" s="262"/>
      <c r="I156" s="262"/>
      <c r="J156" s="184" t="s">
        <v>259</v>
      </c>
      <c r="K156" s="185">
        <v>380</v>
      </c>
      <c r="L156" s="263">
        <v>0</v>
      </c>
      <c r="M156" s="264"/>
      <c r="N156" s="265">
        <f t="shared" si="15"/>
        <v>0</v>
      </c>
      <c r="O156" s="253"/>
      <c r="P156" s="253"/>
      <c r="Q156" s="253"/>
      <c r="R156" s="38"/>
      <c r="T156" s="179" t="s">
        <v>22</v>
      </c>
      <c r="U156" s="45" t="s">
        <v>44</v>
      </c>
      <c r="V156" s="37"/>
      <c r="W156" s="180">
        <f t="shared" si="16"/>
        <v>0</v>
      </c>
      <c r="X156" s="180">
        <v>0</v>
      </c>
      <c r="Y156" s="180">
        <f t="shared" si="17"/>
        <v>0</v>
      </c>
      <c r="Z156" s="180">
        <v>0</v>
      </c>
      <c r="AA156" s="181">
        <f t="shared" si="18"/>
        <v>0</v>
      </c>
      <c r="AR156" s="19" t="s">
        <v>541</v>
      </c>
      <c r="AT156" s="19" t="s">
        <v>190</v>
      </c>
      <c r="AU156" s="19" t="s">
        <v>105</v>
      </c>
      <c r="AY156" s="19" t="s">
        <v>183</v>
      </c>
      <c r="BE156" s="119">
        <f t="shared" si="19"/>
        <v>0</v>
      </c>
      <c r="BF156" s="119">
        <f t="shared" si="20"/>
        <v>0</v>
      </c>
      <c r="BG156" s="119">
        <f t="shared" si="21"/>
        <v>0</v>
      </c>
      <c r="BH156" s="119">
        <f t="shared" si="22"/>
        <v>0</v>
      </c>
      <c r="BI156" s="119">
        <f t="shared" si="23"/>
        <v>0</v>
      </c>
      <c r="BJ156" s="19" t="s">
        <v>87</v>
      </c>
      <c r="BK156" s="119">
        <f t="shared" si="24"/>
        <v>0</v>
      </c>
      <c r="BL156" s="19" t="s">
        <v>188</v>
      </c>
      <c r="BM156" s="19" t="s">
        <v>851</v>
      </c>
    </row>
    <row r="157" spans="2:65" s="1" customFormat="1" ht="22.5" customHeight="1">
      <c r="B157" s="36"/>
      <c r="C157" s="182" t="s">
        <v>437</v>
      </c>
      <c r="D157" s="182" t="s">
        <v>190</v>
      </c>
      <c r="E157" s="183" t="s">
        <v>852</v>
      </c>
      <c r="F157" s="262" t="s">
        <v>853</v>
      </c>
      <c r="G157" s="262"/>
      <c r="H157" s="262"/>
      <c r="I157" s="262"/>
      <c r="J157" s="184" t="s">
        <v>259</v>
      </c>
      <c r="K157" s="185">
        <v>100</v>
      </c>
      <c r="L157" s="263">
        <v>0</v>
      </c>
      <c r="M157" s="264"/>
      <c r="N157" s="265">
        <f t="shared" si="15"/>
        <v>0</v>
      </c>
      <c r="O157" s="253"/>
      <c r="P157" s="253"/>
      <c r="Q157" s="253"/>
      <c r="R157" s="38"/>
      <c r="T157" s="179" t="s">
        <v>22</v>
      </c>
      <c r="U157" s="45" t="s">
        <v>44</v>
      </c>
      <c r="V157" s="37"/>
      <c r="W157" s="180">
        <f t="shared" si="16"/>
        <v>0</v>
      </c>
      <c r="X157" s="180">
        <v>0</v>
      </c>
      <c r="Y157" s="180">
        <f t="shared" si="17"/>
        <v>0</v>
      </c>
      <c r="Z157" s="180">
        <v>0</v>
      </c>
      <c r="AA157" s="181">
        <f t="shared" si="18"/>
        <v>0</v>
      </c>
      <c r="AR157" s="19" t="s">
        <v>193</v>
      </c>
      <c r="AT157" s="19" t="s">
        <v>190</v>
      </c>
      <c r="AU157" s="19" t="s">
        <v>105</v>
      </c>
      <c r="AY157" s="19" t="s">
        <v>183</v>
      </c>
      <c r="BE157" s="119">
        <f t="shared" si="19"/>
        <v>0</v>
      </c>
      <c r="BF157" s="119">
        <f t="shared" si="20"/>
        <v>0</v>
      </c>
      <c r="BG157" s="119">
        <f t="shared" si="21"/>
        <v>0</v>
      </c>
      <c r="BH157" s="119">
        <f t="shared" si="22"/>
        <v>0</v>
      </c>
      <c r="BI157" s="119">
        <f t="shared" si="23"/>
        <v>0</v>
      </c>
      <c r="BJ157" s="19" t="s">
        <v>87</v>
      </c>
      <c r="BK157" s="119">
        <f t="shared" si="24"/>
        <v>0</v>
      </c>
      <c r="BL157" s="19" t="s">
        <v>193</v>
      </c>
      <c r="BM157" s="19" t="s">
        <v>854</v>
      </c>
    </row>
    <row r="158" spans="2:65" s="1" customFormat="1" ht="22.5" customHeight="1">
      <c r="B158" s="36"/>
      <c r="C158" s="182" t="s">
        <v>441</v>
      </c>
      <c r="D158" s="182" t="s">
        <v>190</v>
      </c>
      <c r="E158" s="183" t="s">
        <v>855</v>
      </c>
      <c r="F158" s="262" t="s">
        <v>856</v>
      </c>
      <c r="G158" s="262"/>
      <c r="H158" s="262"/>
      <c r="I158" s="262"/>
      <c r="J158" s="184" t="s">
        <v>259</v>
      </c>
      <c r="K158" s="185">
        <v>50</v>
      </c>
      <c r="L158" s="263">
        <v>0</v>
      </c>
      <c r="M158" s="264"/>
      <c r="N158" s="265">
        <f t="shared" si="15"/>
        <v>0</v>
      </c>
      <c r="O158" s="253"/>
      <c r="P158" s="253"/>
      <c r="Q158" s="253"/>
      <c r="R158" s="38"/>
      <c r="T158" s="179" t="s">
        <v>22</v>
      </c>
      <c r="U158" s="45" t="s">
        <v>44</v>
      </c>
      <c r="V158" s="37"/>
      <c r="W158" s="180">
        <f t="shared" si="16"/>
        <v>0</v>
      </c>
      <c r="X158" s="180">
        <v>0</v>
      </c>
      <c r="Y158" s="180">
        <f t="shared" si="17"/>
        <v>0</v>
      </c>
      <c r="Z158" s="180">
        <v>0</v>
      </c>
      <c r="AA158" s="181">
        <f t="shared" si="18"/>
        <v>0</v>
      </c>
      <c r="AR158" s="19" t="s">
        <v>193</v>
      </c>
      <c r="AT158" s="19" t="s">
        <v>190</v>
      </c>
      <c r="AU158" s="19" t="s">
        <v>105</v>
      </c>
      <c r="AY158" s="19" t="s">
        <v>183</v>
      </c>
      <c r="BE158" s="119">
        <f t="shared" si="19"/>
        <v>0</v>
      </c>
      <c r="BF158" s="119">
        <f t="shared" si="20"/>
        <v>0</v>
      </c>
      <c r="BG158" s="119">
        <f t="shared" si="21"/>
        <v>0</v>
      </c>
      <c r="BH158" s="119">
        <f t="shared" si="22"/>
        <v>0</v>
      </c>
      <c r="BI158" s="119">
        <f t="shared" si="23"/>
        <v>0</v>
      </c>
      <c r="BJ158" s="19" t="s">
        <v>87</v>
      </c>
      <c r="BK158" s="119">
        <f t="shared" si="24"/>
        <v>0</v>
      </c>
      <c r="BL158" s="19" t="s">
        <v>193</v>
      </c>
      <c r="BM158" s="19" t="s">
        <v>857</v>
      </c>
    </row>
    <row r="159" spans="2:65" s="1" customFormat="1" ht="22.5" customHeight="1">
      <c r="B159" s="36"/>
      <c r="C159" s="182" t="s">
        <v>445</v>
      </c>
      <c r="D159" s="182" t="s">
        <v>190</v>
      </c>
      <c r="E159" s="183" t="s">
        <v>858</v>
      </c>
      <c r="F159" s="262" t="s">
        <v>859</v>
      </c>
      <c r="G159" s="262"/>
      <c r="H159" s="262"/>
      <c r="I159" s="262"/>
      <c r="J159" s="184" t="s">
        <v>259</v>
      </c>
      <c r="K159" s="185">
        <v>150</v>
      </c>
      <c r="L159" s="263">
        <v>0</v>
      </c>
      <c r="M159" s="264"/>
      <c r="N159" s="265">
        <f t="shared" si="15"/>
        <v>0</v>
      </c>
      <c r="O159" s="253"/>
      <c r="P159" s="253"/>
      <c r="Q159" s="253"/>
      <c r="R159" s="38"/>
      <c r="T159" s="179" t="s">
        <v>22</v>
      </c>
      <c r="U159" s="45" t="s">
        <v>44</v>
      </c>
      <c r="V159" s="37"/>
      <c r="W159" s="180">
        <f t="shared" si="16"/>
        <v>0</v>
      </c>
      <c r="X159" s="180">
        <v>0</v>
      </c>
      <c r="Y159" s="180">
        <f t="shared" si="17"/>
        <v>0</v>
      </c>
      <c r="Z159" s="180">
        <v>0</v>
      </c>
      <c r="AA159" s="181">
        <f t="shared" si="18"/>
        <v>0</v>
      </c>
      <c r="AR159" s="19" t="s">
        <v>193</v>
      </c>
      <c r="AT159" s="19" t="s">
        <v>190</v>
      </c>
      <c r="AU159" s="19" t="s">
        <v>105</v>
      </c>
      <c r="AY159" s="19" t="s">
        <v>183</v>
      </c>
      <c r="BE159" s="119">
        <f t="shared" si="19"/>
        <v>0</v>
      </c>
      <c r="BF159" s="119">
        <f t="shared" si="20"/>
        <v>0</v>
      </c>
      <c r="BG159" s="119">
        <f t="shared" si="21"/>
        <v>0</v>
      </c>
      <c r="BH159" s="119">
        <f t="shared" si="22"/>
        <v>0</v>
      </c>
      <c r="BI159" s="119">
        <f t="shared" si="23"/>
        <v>0</v>
      </c>
      <c r="BJ159" s="19" t="s">
        <v>87</v>
      </c>
      <c r="BK159" s="119">
        <f t="shared" si="24"/>
        <v>0</v>
      </c>
      <c r="BL159" s="19" t="s">
        <v>193</v>
      </c>
      <c r="BM159" s="19" t="s">
        <v>860</v>
      </c>
    </row>
    <row r="160" spans="2:65" s="1" customFormat="1" ht="31.5" customHeight="1">
      <c r="B160" s="36"/>
      <c r="C160" s="182" t="s">
        <v>450</v>
      </c>
      <c r="D160" s="182" t="s">
        <v>190</v>
      </c>
      <c r="E160" s="183" t="s">
        <v>861</v>
      </c>
      <c r="F160" s="262" t="s">
        <v>862</v>
      </c>
      <c r="G160" s="262"/>
      <c r="H160" s="262"/>
      <c r="I160" s="262"/>
      <c r="J160" s="184" t="s">
        <v>22</v>
      </c>
      <c r="K160" s="185">
        <v>100</v>
      </c>
      <c r="L160" s="263">
        <v>0</v>
      </c>
      <c r="M160" s="264"/>
      <c r="N160" s="265">
        <f t="shared" si="15"/>
        <v>0</v>
      </c>
      <c r="O160" s="253"/>
      <c r="P160" s="253"/>
      <c r="Q160" s="253"/>
      <c r="R160" s="38"/>
      <c r="T160" s="179" t="s">
        <v>22</v>
      </c>
      <c r="U160" s="45" t="s">
        <v>44</v>
      </c>
      <c r="V160" s="37"/>
      <c r="W160" s="180">
        <f t="shared" si="16"/>
        <v>0</v>
      </c>
      <c r="X160" s="180">
        <v>0</v>
      </c>
      <c r="Y160" s="180">
        <f t="shared" si="17"/>
        <v>0</v>
      </c>
      <c r="Z160" s="180">
        <v>0</v>
      </c>
      <c r="AA160" s="181">
        <f t="shared" si="18"/>
        <v>0</v>
      </c>
      <c r="AR160" s="19" t="s">
        <v>541</v>
      </c>
      <c r="AT160" s="19" t="s">
        <v>190</v>
      </c>
      <c r="AU160" s="19" t="s">
        <v>105</v>
      </c>
      <c r="AY160" s="19" t="s">
        <v>183</v>
      </c>
      <c r="BE160" s="119">
        <f t="shared" si="19"/>
        <v>0</v>
      </c>
      <c r="BF160" s="119">
        <f t="shared" si="20"/>
        <v>0</v>
      </c>
      <c r="BG160" s="119">
        <f t="shared" si="21"/>
        <v>0</v>
      </c>
      <c r="BH160" s="119">
        <f t="shared" si="22"/>
        <v>0</v>
      </c>
      <c r="BI160" s="119">
        <f t="shared" si="23"/>
        <v>0</v>
      </c>
      <c r="BJ160" s="19" t="s">
        <v>87</v>
      </c>
      <c r="BK160" s="119">
        <f t="shared" si="24"/>
        <v>0</v>
      </c>
      <c r="BL160" s="19" t="s">
        <v>188</v>
      </c>
      <c r="BM160" s="19" t="s">
        <v>863</v>
      </c>
    </row>
    <row r="161" spans="2:65" s="1" customFormat="1" ht="31.5" customHeight="1">
      <c r="B161" s="36"/>
      <c r="C161" s="182" t="s">
        <v>454</v>
      </c>
      <c r="D161" s="182" t="s">
        <v>190</v>
      </c>
      <c r="E161" s="183" t="s">
        <v>864</v>
      </c>
      <c r="F161" s="262" t="s">
        <v>865</v>
      </c>
      <c r="G161" s="262"/>
      <c r="H161" s="262"/>
      <c r="I161" s="262"/>
      <c r="J161" s="184" t="s">
        <v>22</v>
      </c>
      <c r="K161" s="185">
        <v>50</v>
      </c>
      <c r="L161" s="263">
        <v>0</v>
      </c>
      <c r="M161" s="264"/>
      <c r="N161" s="265">
        <f t="shared" si="15"/>
        <v>0</v>
      </c>
      <c r="O161" s="253"/>
      <c r="P161" s="253"/>
      <c r="Q161" s="253"/>
      <c r="R161" s="38"/>
      <c r="T161" s="179" t="s">
        <v>22</v>
      </c>
      <c r="U161" s="45" t="s">
        <v>44</v>
      </c>
      <c r="V161" s="37"/>
      <c r="W161" s="180">
        <f t="shared" si="16"/>
        <v>0</v>
      </c>
      <c r="X161" s="180">
        <v>0</v>
      </c>
      <c r="Y161" s="180">
        <f t="shared" si="17"/>
        <v>0</v>
      </c>
      <c r="Z161" s="180">
        <v>0</v>
      </c>
      <c r="AA161" s="181">
        <f t="shared" si="18"/>
        <v>0</v>
      </c>
      <c r="AR161" s="19" t="s">
        <v>541</v>
      </c>
      <c r="AT161" s="19" t="s">
        <v>190</v>
      </c>
      <c r="AU161" s="19" t="s">
        <v>105</v>
      </c>
      <c r="AY161" s="19" t="s">
        <v>183</v>
      </c>
      <c r="BE161" s="119">
        <f t="shared" si="19"/>
        <v>0</v>
      </c>
      <c r="BF161" s="119">
        <f t="shared" si="20"/>
        <v>0</v>
      </c>
      <c r="BG161" s="119">
        <f t="shared" si="21"/>
        <v>0</v>
      </c>
      <c r="BH161" s="119">
        <f t="shared" si="22"/>
        <v>0</v>
      </c>
      <c r="BI161" s="119">
        <f t="shared" si="23"/>
        <v>0</v>
      </c>
      <c r="BJ161" s="19" t="s">
        <v>87</v>
      </c>
      <c r="BK161" s="119">
        <f t="shared" si="24"/>
        <v>0</v>
      </c>
      <c r="BL161" s="19" t="s">
        <v>188</v>
      </c>
      <c r="BM161" s="19" t="s">
        <v>866</v>
      </c>
    </row>
    <row r="162" spans="2:65" s="1" customFormat="1" ht="22.5" customHeight="1">
      <c r="B162" s="36"/>
      <c r="C162" s="182" t="s">
        <v>458</v>
      </c>
      <c r="D162" s="182" t="s">
        <v>190</v>
      </c>
      <c r="E162" s="183" t="s">
        <v>867</v>
      </c>
      <c r="F162" s="262" t="s">
        <v>868</v>
      </c>
      <c r="G162" s="262"/>
      <c r="H162" s="262"/>
      <c r="I162" s="262"/>
      <c r="J162" s="184" t="s">
        <v>787</v>
      </c>
      <c r="K162" s="185">
        <v>20</v>
      </c>
      <c r="L162" s="263">
        <v>0</v>
      </c>
      <c r="M162" s="264"/>
      <c r="N162" s="265">
        <f t="shared" si="15"/>
        <v>0</v>
      </c>
      <c r="O162" s="253"/>
      <c r="P162" s="253"/>
      <c r="Q162" s="253"/>
      <c r="R162" s="38"/>
      <c r="T162" s="179" t="s">
        <v>22</v>
      </c>
      <c r="U162" s="45" t="s">
        <v>44</v>
      </c>
      <c r="V162" s="37"/>
      <c r="W162" s="180">
        <f t="shared" si="16"/>
        <v>0</v>
      </c>
      <c r="X162" s="180">
        <v>0</v>
      </c>
      <c r="Y162" s="180">
        <f t="shared" si="17"/>
        <v>0</v>
      </c>
      <c r="Z162" s="180">
        <v>0</v>
      </c>
      <c r="AA162" s="181">
        <f t="shared" si="18"/>
        <v>0</v>
      </c>
      <c r="AR162" s="19" t="s">
        <v>589</v>
      </c>
      <c r="AT162" s="19" t="s">
        <v>190</v>
      </c>
      <c r="AU162" s="19" t="s">
        <v>105</v>
      </c>
      <c r="AY162" s="19" t="s">
        <v>183</v>
      </c>
      <c r="BE162" s="119">
        <f t="shared" si="19"/>
        <v>0</v>
      </c>
      <c r="BF162" s="119">
        <f t="shared" si="20"/>
        <v>0</v>
      </c>
      <c r="BG162" s="119">
        <f t="shared" si="21"/>
        <v>0</v>
      </c>
      <c r="BH162" s="119">
        <f t="shared" si="22"/>
        <v>0</v>
      </c>
      <c r="BI162" s="119">
        <f t="shared" si="23"/>
        <v>0</v>
      </c>
      <c r="BJ162" s="19" t="s">
        <v>87</v>
      </c>
      <c r="BK162" s="119">
        <f t="shared" si="24"/>
        <v>0</v>
      </c>
      <c r="BL162" s="19" t="s">
        <v>589</v>
      </c>
      <c r="BM162" s="19" t="s">
        <v>869</v>
      </c>
    </row>
    <row r="163" spans="2:65" s="1" customFormat="1" ht="22.5" customHeight="1">
      <c r="B163" s="36"/>
      <c r="C163" s="182" t="s">
        <v>462</v>
      </c>
      <c r="D163" s="182" t="s">
        <v>190</v>
      </c>
      <c r="E163" s="183" t="s">
        <v>870</v>
      </c>
      <c r="F163" s="262" t="s">
        <v>871</v>
      </c>
      <c r="G163" s="262"/>
      <c r="H163" s="262"/>
      <c r="I163" s="262"/>
      <c r="J163" s="184" t="s">
        <v>213</v>
      </c>
      <c r="K163" s="185">
        <v>200</v>
      </c>
      <c r="L163" s="263">
        <v>0</v>
      </c>
      <c r="M163" s="264"/>
      <c r="N163" s="265">
        <f t="shared" si="15"/>
        <v>0</v>
      </c>
      <c r="O163" s="253"/>
      <c r="P163" s="253"/>
      <c r="Q163" s="253"/>
      <c r="R163" s="38"/>
      <c r="T163" s="179" t="s">
        <v>22</v>
      </c>
      <c r="U163" s="45" t="s">
        <v>44</v>
      </c>
      <c r="V163" s="37"/>
      <c r="W163" s="180">
        <f t="shared" si="16"/>
        <v>0</v>
      </c>
      <c r="X163" s="180">
        <v>0</v>
      </c>
      <c r="Y163" s="180">
        <f t="shared" si="17"/>
        <v>0</v>
      </c>
      <c r="Z163" s="180">
        <v>0</v>
      </c>
      <c r="AA163" s="181">
        <f t="shared" si="18"/>
        <v>0</v>
      </c>
      <c r="AR163" s="19" t="s">
        <v>541</v>
      </c>
      <c r="AT163" s="19" t="s">
        <v>190</v>
      </c>
      <c r="AU163" s="19" t="s">
        <v>105</v>
      </c>
      <c r="AY163" s="19" t="s">
        <v>183</v>
      </c>
      <c r="BE163" s="119">
        <f t="shared" si="19"/>
        <v>0</v>
      </c>
      <c r="BF163" s="119">
        <f t="shared" si="20"/>
        <v>0</v>
      </c>
      <c r="BG163" s="119">
        <f t="shared" si="21"/>
        <v>0</v>
      </c>
      <c r="BH163" s="119">
        <f t="shared" si="22"/>
        <v>0</v>
      </c>
      <c r="BI163" s="119">
        <f t="shared" si="23"/>
        <v>0</v>
      </c>
      <c r="BJ163" s="19" t="s">
        <v>87</v>
      </c>
      <c r="BK163" s="119">
        <f t="shared" si="24"/>
        <v>0</v>
      </c>
      <c r="BL163" s="19" t="s">
        <v>188</v>
      </c>
      <c r="BM163" s="19" t="s">
        <v>872</v>
      </c>
    </row>
    <row r="164" spans="2:65" s="1" customFormat="1" ht="31.5" customHeight="1">
      <c r="B164" s="36"/>
      <c r="C164" s="182" t="s">
        <v>466</v>
      </c>
      <c r="D164" s="182" t="s">
        <v>190</v>
      </c>
      <c r="E164" s="183" t="s">
        <v>873</v>
      </c>
      <c r="F164" s="262" t="s">
        <v>874</v>
      </c>
      <c r="G164" s="262"/>
      <c r="H164" s="262"/>
      <c r="I164" s="262"/>
      <c r="J164" s="184" t="s">
        <v>259</v>
      </c>
      <c r="K164" s="185">
        <v>5</v>
      </c>
      <c r="L164" s="263">
        <v>0</v>
      </c>
      <c r="M164" s="264"/>
      <c r="N164" s="265">
        <f t="shared" si="15"/>
        <v>0</v>
      </c>
      <c r="O164" s="253"/>
      <c r="P164" s="253"/>
      <c r="Q164" s="253"/>
      <c r="R164" s="38"/>
      <c r="T164" s="179" t="s">
        <v>22</v>
      </c>
      <c r="U164" s="45" t="s">
        <v>44</v>
      </c>
      <c r="V164" s="37"/>
      <c r="W164" s="180">
        <f t="shared" si="16"/>
        <v>0</v>
      </c>
      <c r="X164" s="180">
        <v>0</v>
      </c>
      <c r="Y164" s="180">
        <f t="shared" si="17"/>
        <v>0</v>
      </c>
      <c r="Z164" s="180">
        <v>0</v>
      </c>
      <c r="AA164" s="181">
        <f t="shared" si="18"/>
        <v>0</v>
      </c>
      <c r="AR164" s="19" t="s">
        <v>541</v>
      </c>
      <c r="AT164" s="19" t="s">
        <v>190</v>
      </c>
      <c r="AU164" s="19" t="s">
        <v>105</v>
      </c>
      <c r="AY164" s="19" t="s">
        <v>183</v>
      </c>
      <c r="BE164" s="119">
        <f t="shared" si="19"/>
        <v>0</v>
      </c>
      <c r="BF164" s="119">
        <f t="shared" si="20"/>
        <v>0</v>
      </c>
      <c r="BG164" s="119">
        <f t="shared" si="21"/>
        <v>0</v>
      </c>
      <c r="BH164" s="119">
        <f t="shared" si="22"/>
        <v>0</v>
      </c>
      <c r="BI164" s="119">
        <f t="shared" si="23"/>
        <v>0</v>
      </c>
      <c r="BJ164" s="19" t="s">
        <v>87</v>
      </c>
      <c r="BK164" s="119">
        <f t="shared" si="24"/>
        <v>0</v>
      </c>
      <c r="BL164" s="19" t="s">
        <v>188</v>
      </c>
      <c r="BM164" s="19" t="s">
        <v>875</v>
      </c>
    </row>
    <row r="165" spans="2:65" s="1" customFormat="1" ht="31.5" customHeight="1">
      <c r="B165" s="36"/>
      <c r="C165" s="182" t="s">
        <v>470</v>
      </c>
      <c r="D165" s="182" t="s">
        <v>190</v>
      </c>
      <c r="E165" s="183" t="s">
        <v>876</v>
      </c>
      <c r="F165" s="262" t="s">
        <v>877</v>
      </c>
      <c r="G165" s="262"/>
      <c r="H165" s="262"/>
      <c r="I165" s="262"/>
      <c r="J165" s="184" t="s">
        <v>259</v>
      </c>
      <c r="K165" s="185">
        <v>7</v>
      </c>
      <c r="L165" s="263">
        <v>0</v>
      </c>
      <c r="M165" s="264"/>
      <c r="N165" s="265">
        <f t="shared" si="15"/>
        <v>0</v>
      </c>
      <c r="O165" s="253"/>
      <c r="P165" s="253"/>
      <c r="Q165" s="253"/>
      <c r="R165" s="38"/>
      <c r="T165" s="179" t="s">
        <v>22</v>
      </c>
      <c r="U165" s="45" t="s">
        <v>44</v>
      </c>
      <c r="V165" s="37"/>
      <c r="W165" s="180">
        <f t="shared" si="16"/>
        <v>0</v>
      </c>
      <c r="X165" s="180">
        <v>0</v>
      </c>
      <c r="Y165" s="180">
        <f t="shared" si="17"/>
        <v>0</v>
      </c>
      <c r="Z165" s="180">
        <v>0</v>
      </c>
      <c r="AA165" s="181">
        <f t="shared" si="18"/>
        <v>0</v>
      </c>
      <c r="AR165" s="19" t="s">
        <v>541</v>
      </c>
      <c r="AT165" s="19" t="s">
        <v>190</v>
      </c>
      <c r="AU165" s="19" t="s">
        <v>105</v>
      </c>
      <c r="AY165" s="19" t="s">
        <v>183</v>
      </c>
      <c r="BE165" s="119">
        <f t="shared" si="19"/>
        <v>0</v>
      </c>
      <c r="BF165" s="119">
        <f t="shared" si="20"/>
        <v>0</v>
      </c>
      <c r="BG165" s="119">
        <f t="shared" si="21"/>
        <v>0</v>
      </c>
      <c r="BH165" s="119">
        <f t="shared" si="22"/>
        <v>0</v>
      </c>
      <c r="BI165" s="119">
        <f t="shared" si="23"/>
        <v>0</v>
      </c>
      <c r="BJ165" s="19" t="s">
        <v>87</v>
      </c>
      <c r="BK165" s="119">
        <f t="shared" si="24"/>
        <v>0</v>
      </c>
      <c r="BL165" s="19" t="s">
        <v>188</v>
      </c>
      <c r="BM165" s="19" t="s">
        <v>878</v>
      </c>
    </row>
    <row r="166" spans="2:65" s="1" customFormat="1" ht="31.5" customHeight="1">
      <c r="B166" s="36"/>
      <c r="C166" s="182" t="s">
        <v>474</v>
      </c>
      <c r="D166" s="182" t="s">
        <v>190</v>
      </c>
      <c r="E166" s="183" t="s">
        <v>879</v>
      </c>
      <c r="F166" s="262" t="s">
        <v>880</v>
      </c>
      <c r="G166" s="262"/>
      <c r="H166" s="262"/>
      <c r="I166" s="262"/>
      <c r="J166" s="184" t="s">
        <v>259</v>
      </c>
      <c r="K166" s="185">
        <v>10</v>
      </c>
      <c r="L166" s="263">
        <v>0</v>
      </c>
      <c r="M166" s="264"/>
      <c r="N166" s="265">
        <f t="shared" si="15"/>
        <v>0</v>
      </c>
      <c r="O166" s="253"/>
      <c r="P166" s="253"/>
      <c r="Q166" s="253"/>
      <c r="R166" s="38"/>
      <c r="T166" s="179" t="s">
        <v>22</v>
      </c>
      <c r="U166" s="45" t="s">
        <v>44</v>
      </c>
      <c r="V166" s="37"/>
      <c r="W166" s="180">
        <f t="shared" si="16"/>
        <v>0</v>
      </c>
      <c r="X166" s="180">
        <v>0</v>
      </c>
      <c r="Y166" s="180">
        <f t="shared" si="17"/>
        <v>0</v>
      </c>
      <c r="Z166" s="180">
        <v>0</v>
      </c>
      <c r="AA166" s="181">
        <f t="shared" si="18"/>
        <v>0</v>
      </c>
      <c r="AR166" s="19" t="s">
        <v>541</v>
      </c>
      <c r="AT166" s="19" t="s">
        <v>190</v>
      </c>
      <c r="AU166" s="19" t="s">
        <v>105</v>
      </c>
      <c r="AY166" s="19" t="s">
        <v>183</v>
      </c>
      <c r="BE166" s="119">
        <f t="shared" si="19"/>
        <v>0</v>
      </c>
      <c r="BF166" s="119">
        <f t="shared" si="20"/>
        <v>0</v>
      </c>
      <c r="BG166" s="119">
        <f t="shared" si="21"/>
        <v>0</v>
      </c>
      <c r="BH166" s="119">
        <f t="shared" si="22"/>
        <v>0</v>
      </c>
      <c r="BI166" s="119">
        <f t="shared" si="23"/>
        <v>0</v>
      </c>
      <c r="BJ166" s="19" t="s">
        <v>87</v>
      </c>
      <c r="BK166" s="119">
        <f t="shared" si="24"/>
        <v>0</v>
      </c>
      <c r="BL166" s="19" t="s">
        <v>188</v>
      </c>
      <c r="BM166" s="19" t="s">
        <v>881</v>
      </c>
    </row>
    <row r="167" spans="2:65" s="1" customFormat="1" ht="22.5" customHeight="1">
      <c r="B167" s="36"/>
      <c r="C167" s="182" t="s">
        <v>478</v>
      </c>
      <c r="D167" s="182" t="s">
        <v>190</v>
      </c>
      <c r="E167" s="183" t="s">
        <v>882</v>
      </c>
      <c r="F167" s="262" t="s">
        <v>883</v>
      </c>
      <c r="G167" s="262"/>
      <c r="H167" s="262"/>
      <c r="I167" s="262"/>
      <c r="J167" s="184" t="s">
        <v>884</v>
      </c>
      <c r="K167" s="185">
        <v>0.1</v>
      </c>
      <c r="L167" s="263">
        <v>0</v>
      </c>
      <c r="M167" s="264"/>
      <c r="N167" s="265">
        <f t="shared" si="15"/>
        <v>0</v>
      </c>
      <c r="O167" s="253"/>
      <c r="P167" s="253"/>
      <c r="Q167" s="253"/>
      <c r="R167" s="38"/>
      <c r="T167" s="179" t="s">
        <v>22</v>
      </c>
      <c r="U167" s="45" t="s">
        <v>44</v>
      </c>
      <c r="V167" s="37"/>
      <c r="W167" s="180">
        <f t="shared" si="16"/>
        <v>0</v>
      </c>
      <c r="X167" s="180">
        <v>0</v>
      </c>
      <c r="Y167" s="180">
        <f t="shared" si="17"/>
        <v>0</v>
      </c>
      <c r="Z167" s="180">
        <v>0</v>
      </c>
      <c r="AA167" s="181">
        <f t="shared" si="18"/>
        <v>0</v>
      </c>
      <c r="AR167" s="19" t="s">
        <v>541</v>
      </c>
      <c r="AT167" s="19" t="s">
        <v>190</v>
      </c>
      <c r="AU167" s="19" t="s">
        <v>105</v>
      </c>
      <c r="AY167" s="19" t="s">
        <v>183</v>
      </c>
      <c r="BE167" s="119">
        <f t="shared" si="19"/>
        <v>0</v>
      </c>
      <c r="BF167" s="119">
        <f t="shared" si="20"/>
        <v>0</v>
      </c>
      <c r="BG167" s="119">
        <f t="shared" si="21"/>
        <v>0</v>
      </c>
      <c r="BH167" s="119">
        <f t="shared" si="22"/>
        <v>0</v>
      </c>
      <c r="BI167" s="119">
        <f t="shared" si="23"/>
        <v>0</v>
      </c>
      <c r="BJ167" s="19" t="s">
        <v>87</v>
      </c>
      <c r="BK167" s="119">
        <f t="shared" si="24"/>
        <v>0</v>
      </c>
      <c r="BL167" s="19" t="s">
        <v>188</v>
      </c>
      <c r="BM167" s="19" t="s">
        <v>885</v>
      </c>
    </row>
    <row r="168" spans="2:65" s="1" customFormat="1" ht="22.5" customHeight="1">
      <c r="B168" s="36"/>
      <c r="C168" s="182" t="s">
        <v>482</v>
      </c>
      <c r="D168" s="182" t="s">
        <v>190</v>
      </c>
      <c r="E168" s="183" t="s">
        <v>886</v>
      </c>
      <c r="F168" s="262" t="s">
        <v>887</v>
      </c>
      <c r="G168" s="262"/>
      <c r="H168" s="262"/>
      <c r="I168" s="262"/>
      <c r="J168" s="184" t="s">
        <v>884</v>
      </c>
      <c r="K168" s="185">
        <v>0.4</v>
      </c>
      <c r="L168" s="263">
        <v>0</v>
      </c>
      <c r="M168" s="264"/>
      <c r="N168" s="265">
        <f t="shared" si="15"/>
        <v>0</v>
      </c>
      <c r="O168" s="253"/>
      <c r="P168" s="253"/>
      <c r="Q168" s="253"/>
      <c r="R168" s="38"/>
      <c r="T168" s="179" t="s">
        <v>22</v>
      </c>
      <c r="U168" s="45" t="s">
        <v>44</v>
      </c>
      <c r="V168" s="37"/>
      <c r="W168" s="180">
        <f t="shared" si="16"/>
        <v>0</v>
      </c>
      <c r="X168" s="180">
        <v>0</v>
      </c>
      <c r="Y168" s="180">
        <f t="shared" si="17"/>
        <v>0</v>
      </c>
      <c r="Z168" s="180">
        <v>0</v>
      </c>
      <c r="AA168" s="181">
        <f t="shared" si="18"/>
        <v>0</v>
      </c>
      <c r="AR168" s="19" t="s">
        <v>541</v>
      </c>
      <c r="AT168" s="19" t="s">
        <v>190</v>
      </c>
      <c r="AU168" s="19" t="s">
        <v>105</v>
      </c>
      <c r="AY168" s="19" t="s">
        <v>183</v>
      </c>
      <c r="BE168" s="119">
        <f t="shared" si="19"/>
        <v>0</v>
      </c>
      <c r="BF168" s="119">
        <f t="shared" si="20"/>
        <v>0</v>
      </c>
      <c r="BG168" s="119">
        <f t="shared" si="21"/>
        <v>0</v>
      </c>
      <c r="BH168" s="119">
        <f t="shared" si="22"/>
        <v>0</v>
      </c>
      <c r="BI168" s="119">
        <f t="shared" si="23"/>
        <v>0</v>
      </c>
      <c r="BJ168" s="19" t="s">
        <v>87</v>
      </c>
      <c r="BK168" s="119">
        <f t="shared" si="24"/>
        <v>0</v>
      </c>
      <c r="BL168" s="19" t="s">
        <v>188</v>
      </c>
      <c r="BM168" s="19" t="s">
        <v>888</v>
      </c>
    </row>
    <row r="169" spans="2:65" s="1" customFormat="1" ht="22.5" customHeight="1">
      <c r="B169" s="36"/>
      <c r="C169" s="182" t="s">
        <v>486</v>
      </c>
      <c r="D169" s="182" t="s">
        <v>190</v>
      </c>
      <c r="E169" s="183" t="s">
        <v>643</v>
      </c>
      <c r="F169" s="262" t="s">
        <v>889</v>
      </c>
      <c r="G169" s="262"/>
      <c r="H169" s="262"/>
      <c r="I169" s="262"/>
      <c r="J169" s="184" t="s">
        <v>235</v>
      </c>
      <c r="K169" s="185">
        <v>30</v>
      </c>
      <c r="L169" s="263">
        <v>0</v>
      </c>
      <c r="M169" s="264"/>
      <c r="N169" s="265">
        <f t="shared" si="15"/>
        <v>0</v>
      </c>
      <c r="O169" s="253"/>
      <c r="P169" s="253"/>
      <c r="Q169" s="253"/>
      <c r="R169" s="38"/>
      <c r="T169" s="179" t="s">
        <v>22</v>
      </c>
      <c r="U169" s="45" t="s">
        <v>44</v>
      </c>
      <c r="V169" s="37"/>
      <c r="W169" s="180">
        <f t="shared" si="16"/>
        <v>0</v>
      </c>
      <c r="X169" s="180">
        <v>0</v>
      </c>
      <c r="Y169" s="180">
        <f t="shared" si="17"/>
        <v>0</v>
      </c>
      <c r="Z169" s="180">
        <v>0</v>
      </c>
      <c r="AA169" s="181">
        <f t="shared" si="18"/>
        <v>0</v>
      </c>
      <c r="AR169" s="19" t="s">
        <v>541</v>
      </c>
      <c r="AT169" s="19" t="s">
        <v>190</v>
      </c>
      <c r="AU169" s="19" t="s">
        <v>105</v>
      </c>
      <c r="AY169" s="19" t="s">
        <v>183</v>
      </c>
      <c r="BE169" s="119">
        <f t="shared" si="19"/>
        <v>0</v>
      </c>
      <c r="BF169" s="119">
        <f t="shared" si="20"/>
        <v>0</v>
      </c>
      <c r="BG169" s="119">
        <f t="shared" si="21"/>
        <v>0</v>
      </c>
      <c r="BH169" s="119">
        <f t="shared" si="22"/>
        <v>0</v>
      </c>
      <c r="BI169" s="119">
        <f t="shared" si="23"/>
        <v>0</v>
      </c>
      <c r="BJ169" s="19" t="s">
        <v>87</v>
      </c>
      <c r="BK169" s="119">
        <f t="shared" si="24"/>
        <v>0</v>
      </c>
      <c r="BL169" s="19" t="s">
        <v>188</v>
      </c>
      <c r="BM169" s="19" t="s">
        <v>890</v>
      </c>
    </row>
    <row r="170" spans="2:65" s="1" customFormat="1" ht="22.5" customHeight="1">
      <c r="B170" s="36"/>
      <c r="C170" s="182" t="s">
        <v>490</v>
      </c>
      <c r="D170" s="182" t="s">
        <v>190</v>
      </c>
      <c r="E170" s="183" t="s">
        <v>891</v>
      </c>
      <c r="F170" s="262" t="s">
        <v>892</v>
      </c>
      <c r="G170" s="262"/>
      <c r="H170" s="262"/>
      <c r="I170" s="262"/>
      <c r="J170" s="184" t="s">
        <v>893</v>
      </c>
      <c r="K170" s="185">
        <v>400</v>
      </c>
      <c r="L170" s="263">
        <v>0</v>
      </c>
      <c r="M170" s="264"/>
      <c r="N170" s="265">
        <f t="shared" si="15"/>
        <v>0</v>
      </c>
      <c r="O170" s="253"/>
      <c r="P170" s="253"/>
      <c r="Q170" s="253"/>
      <c r="R170" s="38"/>
      <c r="T170" s="179" t="s">
        <v>22</v>
      </c>
      <c r="U170" s="45" t="s">
        <v>44</v>
      </c>
      <c r="V170" s="37"/>
      <c r="W170" s="180">
        <f t="shared" si="16"/>
        <v>0</v>
      </c>
      <c r="X170" s="180">
        <v>0</v>
      </c>
      <c r="Y170" s="180">
        <f t="shared" si="17"/>
        <v>0</v>
      </c>
      <c r="Z170" s="180">
        <v>0</v>
      </c>
      <c r="AA170" s="181">
        <f t="shared" si="18"/>
        <v>0</v>
      </c>
      <c r="AR170" s="19" t="s">
        <v>541</v>
      </c>
      <c r="AT170" s="19" t="s">
        <v>190</v>
      </c>
      <c r="AU170" s="19" t="s">
        <v>105</v>
      </c>
      <c r="AY170" s="19" t="s">
        <v>183</v>
      </c>
      <c r="BE170" s="119">
        <f t="shared" si="19"/>
        <v>0</v>
      </c>
      <c r="BF170" s="119">
        <f t="shared" si="20"/>
        <v>0</v>
      </c>
      <c r="BG170" s="119">
        <f t="shared" si="21"/>
        <v>0</v>
      </c>
      <c r="BH170" s="119">
        <f t="shared" si="22"/>
        <v>0</v>
      </c>
      <c r="BI170" s="119">
        <f t="shared" si="23"/>
        <v>0</v>
      </c>
      <c r="BJ170" s="19" t="s">
        <v>87</v>
      </c>
      <c r="BK170" s="119">
        <f t="shared" si="24"/>
        <v>0</v>
      </c>
      <c r="BL170" s="19" t="s">
        <v>188</v>
      </c>
      <c r="BM170" s="19" t="s">
        <v>894</v>
      </c>
    </row>
    <row r="171" spans="2:65" s="1" customFormat="1" ht="22.5" customHeight="1">
      <c r="B171" s="36"/>
      <c r="C171" s="182" t="s">
        <v>494</v>
      </c>
      <c r="D171" s="182" t="s">
        <v>190</v>
      </c>
      <c r="E171" s="183" t="s">
        <v>895</v>
      </c>
      <c r="F171" s="262" t="s">
        <v>896</v>
      </c>
      <c r="G171" s="262"/>
      <c r="H171" s="262"/>
      <c r="I171" s="262"/>
      <c r="J171" s="184" t="s">
        <v>235</v>
      </c>
      <c r="K171" s="185">
        <v>1</v>
      </c>
      <c r="L171" s="263">
        <v>0</v>
      </c>
      <c r="M171" s="264"/>
      <c r="N171" s="265">
        <f t="shared" si="15"/>
        <v>0</v>
      </c>
      <c r="O171" s="253"/>
      <c r="P171" s="253"/>
      <c r="Q171" s="253"/>
      <c r="R171" s="38"/>
      <c r="T171" s="179" t="s">
        <v>22</v>
      </c>
      <c r="U171" s="45" t="s">
        <v>44</v>
      </c>
      <c r="V171" s="37"/>
      <c r="W171" s="180">
        <f t="shared" si="16"/>
        <v>0</v>
      </c>
      <c r="X171" s="180">
        <v>0</v>
      </c>
      <c r="Y171" s="180">
        <f t="shared" si="17"/>
        <v>0</v>
      </c>
      <c r="Z171" s="180">
        <v>0</v>
      </c>
      <c r="AA171" s="181">
        <f t="shared" si="18"/>
        <v>0</v>
      </c>
      <c r="AR171" s="19" t="s">
        <v>193</v>
      </c>
      <c r="AT171" s="19" t="s">
        <v>190</v>
      </c>
      <c r="AU171" s="19" t="s">
        <v>105</v>
      </c>
      <c r="AY171" s="19" t="s">
        <v>183</v>
      </c>
      <c r="BE171" s="119">
        <f t="shared" si="19"/>
        <v>0</v>
      </c>
      <c r="BF171" s="119">
        <f t="shared" si="20"/>
        <v>0</v>
      </c>
      <c r="BG171" s="119">
        <f t="shared" si="21"/>
        <v>0</v>
      </c>
      <c r="BH171" s="119">
        <f t="shared" si="22"/>
        <v>0</v>
      </c>
      <c r="BI171" s="119">
        <f t="shared" si="23"/>
        <v>0</v>
      </c>
      <c r="BJ171" s="19" t="s">
        <v>87</v>
      </c>
      <c r="BK171" s="119">
        <f t="shared" si="24"/>
        <v>0</v>
      </c>
      <c r="BL171" s="19" t="s">
        <v>193</v>
      </c>
      <c r="BM171" s="19" t="s">
        <v>897</v>
      </c>
    </row>
    <row r="172" spans="2:65" s="1" customFormat="1" ht="22.5" customHeight="1">
      <c r="B172" s="36"/>
      <c r="C172" s="182" t="s">
        <v>498</v>
      </c>
      <c r="D172" s="182" t="s">
        <v>190</v>
      </c>
      <c r="E172" s="183" t="s">
        <v>898</v>
      </c>
      <c r="F172" s="262" t="s">
        <v>899</v>
      </c>
      <c r="G172" s="262"/>
      <c r="H172" s="262"/>
      <c r="I172" s="262"/>
      <c r="J172" s="184" t="s">
        <v>900</v>
      </c>
      <c r="K172" s="185">
        <v>100</v>
      </c>
      <c r="L172" s="263">
        <v>0</v>
      </c>
      <c r="M172" s="264"/>
      <c r="N172" s="265">
        <f t="shared" si="15"/>
        <v>0</v>
      </c>
      <c r="O172" s="253"/>
      <c r="P172" s="253"/>
      <c r="Q172" s="253"/>
      <c r="R172" s="38"/>
      <c r="T172" s="179" t="s">
        <v>22</v>
      </c>
      <c r="U172" s="45" t="s">
        <v>44</v>
      </c>
      <c r="V172" s="37"/>
      <c r="W172" s="180">
        <f t="shared" si="16"/>
        <v>0</v>
      </c>
      <c r="X172" s="180">
        <v>0</v>
      </c>
      <c r="Y172" s="180">
        <f t="shared" si="17"/>
        <v>0</v>
      </c>
      <c r="Z172" s="180">
        <v>0</v>
      </c>
      <c r="AA172" s="181">
        <f t="shared" si="18"/>
        <v>0</v>
      </c>
      <c r="AR172" s="19" t="s">
        <v>284</v>
      </c>
      <c r="AT172" s="19" t="s">
        <v>190</v>
      </c>
      <c r="AU172" s="19" t="s">
        <v>105</v>
      </c>
      <c r="AY172" s="19" t="s">
        <v>183</v>
      </c>
      <c r="BE172" s="119">
        <f t="shared" si="19"/>
        <v>0</v>
      </c>
      <c r="BF172" s="119">
        <f t="shared" si="20"/>
        <v>0</v>
      </c>
      <c r="BG172" s="119">
        <f t="shared" si="21"/>
        <v>0</v>
      </c>
      <c r="BH172" s="119">
        <f t="shared" si="22"/>
        <v>0</v>
      </c>
      <c r="BI172" s="119">
        <f t="shared" si="23"/>
        <v>0</v>
      </c>
      <c r="BJ172" s="19" t="s">
        <v>87</v>
      </c>
      <c r="BK172" s="119">
        <f t="shared" si="24"/>
        <v>0</v>
      </c>
      <c r="BL172" s="19" t="s">
        <v>284</v>
      </c>
      <c r="BM172" s="19" t="s">
        <v>901</v>
      </c>
    </row>
    <row r="173" spans="2:65" s="1" customFormat="1" ht="31.5" customHeight="1">
      <c r="B173" s="36"/>
      <c r="C173" s="182" t="s">
        <v>502</v>
      </c>
      <c r="D173" s="182" t="s">
        <v>190</v>
      </c>
      <c r="E173" s="183" t="s">
        <v>635</v>
      </c>
      <c r="F173" s="262" t="s">
        <v>902</v>
      </c>
      <c r="G173" s="262"/>
      <c r="H173" s="262"/>
      <c r="I173" s="262"/>
      <c r="J173" s="184" t="s">
        <v>259</v>
      </c>
      <c r="K173" s="185">
        <v>1</v>
      </c>
      <c r="L173" s="263">
        <v>0</v>
      </c>
      <c r="M173" s="264"/>
      <c r="N173" s="265">
        <f t="shared" si="15"/>
        <v>0</v>
      </c>
      <c r="O173" s="253"/>
      <c r="P173" s="253"/>
      <c r="Q173" s="253"/>
      <c r="R173" s="38"/>
      <c r="T173" s="179" t="s">
        <v>22</v>
      </c>
      <c r="U173" s="45" t="s">
        <v>44</v>
      </c>
      <c r="V173" s="37"/>
      <c r="W173" s="180">
        <f t="shared" si="16"/>
        <v>0</v>
      </c>
      <c r="X173" s="180">
        <v>0</v>
      </c>
      <c r="Y173" s="180">
        <f t="shared" si="17"/>
        <v>0</v>
      </c>
      <c r="Z173" s="180">
        <v>0</v>
      </c>
      <c r="AA173" s="181">
        <f t="shared" si="18"/>
        <v>0</v>
      </c>
      <c r="AR173" s="19" t="s">
        <v>284</v>
      </c>
      <c r="AT173" s="19" t="s">
        <v>190</v>
      </c>
      <c r="AU173" s="19" t="s">
        <v>105</v>
      </c>
      <c r="AY173" s="19" t="s">
        <v>183</v>
      </c>
      <c r="BE173" s="119">
        <f t="shared" si="19"/>
        <v>0</v>
      </c>
      <c r="BF173" s="119">
        <f t="shared" si="20"/>
        <v>0</v>
      </c>
      <c r="BG173" s="119">
        <f t="shared" si="21"/>
        <v>0</v>
      </c>
      <c r="BH173" s="119">
        <f t="shared" si="22"/>
        <v>0</v>
      </c>
      <c r="BI173" s="119">
        <f t="shared" si="23"/>
        <v>0</v>
      </c>
      <c r="BJ173" s="19" t="s">
        <v>87</v>
      </c>
      <c r="BK173" s="119">
        <f t="shared" si="24"/>
        <v>0</v>
      </c>
      <c r="BL173" s="19" t="s">
        <v>284</v>
      </c>
      <c r="BM173" s="19" t="s">
        <v>903</v>
      </c>
    </row>
    <row r="174" spans="2:65" s="1" customFormat="1" ht="22.5" customHeight="1">
      <c r="B174" s="36"/>
      <c r="C174" s="182" t="s">
        <v>506</v>
      </c>
      <c r="D174" s="182" t="s">
        <v>190</v>
      </c>
      <c r="E174" s="183" t="s">
        <v>639</v>
      </c>
      <c r="F174" s="262" t="s">
        <v>904</v>
      </c>
      <c r="G174" s="262"/>
      <c r="H174" s="262"/>
      <c r="I174" s="262"/>
      <c r="J174" s="184" t="s">
        <v>259</v>
      </c>
      <c r="K174" s="185">
        <v>1</v>
      </c>
      <c r="L174" s="263">
        <v>0</v>
      </c>
      <c r="M174" s="264"/>
      <c r="N174" s="265">
        <f t="shared" si="15"/>
        <v>0</v>
      </c>
      <c r="O174" s="253"/>
      <c r="P174" s="253"/>
      <c r="Q174" s="253"/>
      <c r="R174" s="38"/>
      <c r="T174" s="179" t="s">
        <v>22</v>
      </c>
      <c r="U174" s="45" t="s">
        <v>44</v>
      </c>
      <c r="V174" s="37"/>
      <c r="W174" s="180">
        <f t="shared" si="16"/>
        <v>0</v>
      </c>
      <c r="X174" s="180">
        <v>0</v>
      </c>
      <c r="Y174" s="180">
        <f t="shared" si="17"/>
        <v>0</v>
      </c>
      <c r="Z174" s="180">
        <v>0</v>
      </c>
      <c r="AA174" s="181">
        <f t="shared" si="18"/>
        <v>0</v>
      </c>
      <c r="AR174" s="19" t="s">
        <v>284</v>
      </c>
      <c r="AT174" s="19" t="s">
        <v>190</v>
      </c>
      <c r="AU174" s="19" t="s">
        <v>105</v>
      </c>
      <c r="AY174" s="19" t="s">
        <v>183</v>
      </c>
      <c r="BE174" s="119">
        <f t="shared" si="19"/>
        <v>0</v>
      </c>
      <c r="BF174" s="119">
        <f t="shared" si="20"/>
        <v>0</v>
      </c>
      <c r="BG174" s="119">
        <f t="shared" si="21"/>
        <v>0</v>
      </c>
      <c r="BH174" s="119">
        <f t="shared" si="22"/>
        <v>0</v>
      </c>
      <c r="BI174" s="119">
        <f t="shared" si="23"/>
        <v>0</v>
      </c>
      <c r="BJ174" s="19" t="s">
        <v>87</v>
      </c>
      <c r="BK174" s="119">
        <f t="shared" si="24"/>
        <v>0</v>
      </c>
      <c r="BL174" s="19" t="s">
        <v>284</v>
      </c>
      <c r="BM174" s="19" t="s">
        <v>905</v>
      </c>
    </row>
    <row r="175" spans="2:63" s="1" customFormat="1" ht="49.9" customHeight="1">
      <c r="B175" s="36"/>
      <c r="C175" s="37"/>
      <c r="D175" s="166" t="s">
        <v>307</v>
      </c>
      <c r="E175" s="37"/>
      <c r="F175" s="37"/>
      <c r="G175" s="37"/>
      <c r="H175" s="37"/>
      <c r="I175" s="37"/>
      <c r="J175" s="37"/>
      <c r="K175" s="37"/>
      <c r="L175" s="37"/>
      <c r="M175" s="37"/>
      <c r="N175" s="247">
        <f>BK175</f>
        <v>0</v>
      </c>
      <c r="O175" s="248"/>
      <c r="P175" s="248"/>
      <c r="Q175" s="248"/>
      <c r="R175" s="38"/>
      <c r="T175" s="155"/>
      <c r="U175" s="57"/>
      <c r="V175" s="57"/>
      <c r="W175" s="57"/>
      <c r="X175" s="57"/>
      <c r="Y175" s="57"/>
      <c r="Z175" s="57"/>
      <c r="AA175" s="59"/>
      <c r="AT175" s="19" t="s">
        <v>78</v>
      </c>
      <c r="AU175" s="19" t="s">
        <v>79</v>
      </c>
      <c r="AY175" s="19" t="s">
        <v>308</v>
      </c>
      <c r="BK175" s="119">
        <v>0</v>
      </c>
    </row>
    <row r="176" spans="2:18" s="1" customFormat="1" ht="7" customHeight="1">
      <c r="B176" s="60"/>
      <c r="C176" s="61"/>
      <c r="D176" s="61"/>
      <c r="E176" s="61"/>
      <c r="F176" s="61"/>
      <c r="G176" s="61"/>
      <c r="H176" s="61"/>
      <c r="I176" s="61"/>
      <c r="J176" s="61"/>
      <c r="K176" s="61"/>
      <c r="L176" s="61"/>
      <c r="M176" s="61"/>
      <c r="N176" s="61"/>
      <c r="O176" s="61"/>
      <c r="P176" s="61"/>
      <c r="Q176" s="61"/>
      <c r="R176" s="62"/>
    </row>
  </sheetData>
  <sheetProtection algorithmName="SHA-512" hashValue="i/esROdU2XOklD5HRRLEti6qFJo7rrVnMwrdqHFZ2ftHLyAutdtwrmVKv4g7ta2fGHWxGPwXjucMaQkrq5WRQw==" saltValue="b2kxOtdPV2q9weNT+KixbA==" spinCount="100000" sheet="1" objects="1" scenarios="1" formatCells="0" formatColumns="0" formatRows="0" sort="0" autoFilter="0"/>
  <mergeCells count="233">
    <mergeCell ref="C2:Q2"/>
    <mergeCell ref="C4:Q4"/>
    <mergeCell ref="F6:P6"/>
    <mergeCell ref="F7:P7"/>
    <mergeCell ref="O9:P9"/>
    <mergeCell ref="O11:P11"/>
    <mergeCell ref="O12:P12"/>
    <mergeCell ref="O14:P14"/>
    <mergeCell ref="E15:L15"/>
    <mergeCell ref="O15:P15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N89:Q89"/>
    <mergeCell ref="N90:Q90"/>
    <mergeCell ref="N92:Q92"/>
    <mergeCell ref="D93:H93"/>
    <mergeCell ref="N93:Q93"/>
    <mergeCell ref="D94:H94"/>
    <mergeCell ref="N94:Q94"/>
    <mergeCell ref="D95:H95"/>
    <mergeCell ref="N95:Q95"/>
    <mergeCell ref="D96:H96"/>
    <mergeCell ref="N96:Q96"/>
    <mergeCell ref="D97:H97"/>
    <mergeCell ref="N97:Q97"/>
    <mergeCell ref="N98:Q98"/>
    <mergeCell ref="L100:Q100"/>
    <mergeCell ref="C106:Q106"/>
    <mergeCell ref="F108:P108"/>
    <mergeCell ref="F109:P109"/>
    <mergeCell ref="M111:P111"/>
    <mergeCell ref="M113:Q113"/>
    <mergeCell ref="M114:Q114"/>
    <mergeCell ref="F116:I116"/>
    <mergeCell ref="L116:M116"/>
    <mergeCell ref="N116:Q116"/>
    <mergeCell ref="F120:I120"/>
    <mergeCell ref="L120:M120"/>
    <mergeCell ref="N120:Q120"/>
    <mergeCell ref="N117:Q117"/>
    <mergeCell ref="N118:Q118"/>
    <mergeCell ref="N119:Q119"/>
    <mergeCell ref="F121:I121"/>
    <mergeCell ref="L121:M121"/>
    <mergeCell ref="N121:Q121"/>
    <mergeCell ref="F122:I122"/>
    <mergeCell ref="L122:M122"/>
    <mergeCell ref="N122:Q122"/>
    <mergeCell ref="F123:I123"/>
    <mergeCell ref="L123:M123"/>
    <mergeCell ref="N123:Q123"/>
    <mergeCell ref="F124:I124"/>
    <mergeCell ref="L124:M124"/>
    <mergeCell ref="N124:Q124"/>
    <mergeCell ref="F125:I125"/>
    <mergeCell ref="L125:M125"/>
    <mergeCell ref="N125:Q125"/>
    <mergeCell ref="F126:I126"/>
    <mergeCell ref="L126:M126"/>
    <mergeCell ref="N126:Q126"/>
    <mergeCell ref="F127:I127"/>
    <mergeCell ref="L127:M127"/>
    <mergeCell ref="N127:Q127"/>
    <mergeCell ref="F128:I128"/>
    <mergeCell ref="L128:M128"/>
    <mergeCell ref="N128:Q128"/>
    <mergeCell ref="F129:I129"/>
    <mergeCell ref="L129:M129"/>
    <mergeCell ref="N129:Q129"/>
    <mergeCell ref="F130:I130"/>
    <mergeCell ref="L130:M130"/>
    <mergeCell ref="N130:Q130"/>
    <mergeCell ref="F131:I131"/>
    <mergeCell ref="L131:M131"/>
    <mergeCell ref="N131:Q131"/>
    <mergeCell ref="F132:I132"/>
    <mergeCell ref="L132:M132"/>
    <mergeCell ref="N132:Q132"/>
    <mergeCell ref="F133:I133"/>
    <mergeCell ref="L133:M133"/>
    <mergeCell ref="N133:Q133"/>
    <mergeCell ref="F134:I134"/>
    <mergeCell ref="L134:M134"/>
    <mergeCell ref="N134:Q134"/>
    <mergeCell ref="F135:I135"/>
    <mergeCell ref="L135:M135"/>
    <mergeCell ref="N135:Q135"/>
    <mergeCell ref="F136:I136"/>
    <mergeCell ref="L136:M136"/>
    <mergeCell ref="N136:Q136"/>
    <mergeCell ref="F137:I137"/>
    <mergeCell ref="L137:M137"/>
    <mergeCell ref="N137:Q137"/>
    <mergeCell ref="F138:I138"/>
    <mergeCell ref="L138:M138"/>
    <mergeCell ref="N138:Q138"/>
    <mergeCell ref="F139:I139"/>
    <mergeCell ref="L139:M139"/>
    <mergeCell ref="N139:Q139"/>
    <mergeCell ref="F140:I140"/>
    <mergeCell ref="L140:M140"/>
    <mergeCell ref="N140:Q140"/>
    <mergeCell ref="F141:I141"/>
    <mergeCell ref="L141:M141"/>
    <mergeCell ref="N141:Q141"/>
    <mergeCell ref="F142:I142"/>
    <mergeCell ref="L142:M142"/>
    <mergeCell ref="N142:Q142"/>
    <mergeCell ref="F143:I143"/>
    <mergeCell ref="L143:M143"/>
    <mergeCell ref="N143:Q143"/>
    <mergeCell ref="F144:I144"/>
    <mergeCell ref="L144:M144"/>
    <mergeCell ref="N144:Q144"/>
    <mergeCell ref="F145:I145"/>
    <mergeCell ref="L145:M145"/>
    <mergeCell ref="N145:Q145"/>
    <mergeCell ref="F146:I146"/>
    <mergeCell ref="L146:M146"/>
    <mergeCell ref="N146:Q146"/>
    <mergeCell ref="F147:I147"/>
    <mergeCell ref="L147:M147"/>
    <mergeCell ref="N147:Q147"/>
    <mergeCell ref="F148:I148"/>
    <mergeCell ref="L148:M148"/>
    <mergeCell ref="N148:Q148"/>
    <mergeCell ref="F149:I149"/>
    <mergeCell ref="L149:M149"/>
    <mergeCell ref="N149:Q149"/>
    <mergeCell ref="F150:I150"/>
    <mergeCell ref="L150:M150"/>
    <mergeCell ref="N150:Q150"/>
    <mergeCell ref="F151:I151"/>
    <mergeCell ref="L151:M151"/>
    <mergeCell ref="N151:Q151"/>
    <mergeCell ref="F152:I152"/>
    <mergeCell ref="L152:M152"/>
    <mergeCell ref="N152:Q152"/>
    <mergeCell ref="F153:I153"/>
    <mergeCell ref="L153:M153"/>
    <mergeCell ref="N153:Q153"/>
    <mergeCell ref="F154:I154"/>
    <mergeCell ref="L154:M154"/>
    <mergeCell ref="N154:Q154"/>
    <mergeCell ref="F155:I155"/>
    <mergeCell ref="L155:M155"/>
    <mergeCell ref="N155:Q155"/>
    <mergeCell ref="F156:I156"/>
    <mergeCell ref="L156:M156"/>
    <mergeCell ref="N156:Q156"/>
    <mergeCell ref="F157:I157"/>
    <mergeCell ref="L157:M157"/>
    <mergeCell ref="N157:Q157"/>
    <mergeCell ref="F158:I158"/>
    <mergeCell ref="L158:M158"/>
    <mergeCell ref="N158:Q158"/>
    <mergeCell ref="F159:I159"/>
    <mergeCell ref="L159:M159"/>
    <mergeCell ref="N159:Q159"/>
    <mergeCell ref="F160:I160"/>
    <mergeCell ref="L160:M160"/>
    <mergeCell ref="N160:Q160"/>
    <mergeCell ref="F161:I161"/>
    <mergeCell ref="L161:M161"/>
    <mergeCell ref="N161:Q161"/>
    <mergeCell ref="F162:I162"/>
    <mergeCell ref="L162:M162"/>
    <mergeCell ref="N162:Q162"/>
    <mergeCell ref="F167:I167"/>
    <mergeCell ref="L167:M167"/>
    <mergeCell ref="N167:Q167"/>
    <mergeCell ref="F168:I168"/>
    <mergeCell ref="L168:M168"/>
    <mergeCell ref="N168:Q168"/>
    <mergeCell ref="F163:I163"/>
    <mergeCell ref="L163:M163"/>
    <mergeCell ref="N163:Q163"/>
    <mergeCell ref="F164:I164"/>
    <mergeCell ref="L164:M164"/>
    <mergeCell ref="N164:Q164"/>
    <mergeCell ref="F165:I165"/>
    <mergeCell ref="L165:M165"/>
    <mergeCell ref="N165:Q165"/>
    <mergeCell ref="N175:Q175"/>
    <mergeCell ref="H1:K1"/>
    <mergeCell ref="S2:AC2"/>
    <mergeCell ref="F172:I172"/>
    <mergeCell ref="L172:M172"/>
    <mergeCell ref="N172:Q172"/>
    <mergeCell ref="F173:I173"/>
    <mergeCell ref="L173:M173"/>
    <mergeCell ref="N173:Q173"/>
    <mergeCell ref="F174:I174"/>
    <mergeCell ref="L174:M174"/>
    <mergeCell ref="N174:Q174"/>
    <mergeCell ref="F169:I169"/>
    <mergeCell ref="L169:M169"/>
    <mergeCell ref="N169:Q169"/>
    <mergeCell ref="F170:I170"/>
    <mergeCell ref="L170:M170"/>
    <mergeCell ref="N170:Q170"/>
    <mergeCell ref="F171:I171"/>
    <mergeCell ref="L171:M171"/>
    <mergeCell ref="N171:Q171"/>
    <mergeCell ref="F166:I166"/>
    <mergeCell ref="L166:M166"/>
    <mergeCell ref="N166:Q166"/>
  </mergeCells>
  <hyperlinks>
    <hyperlink ref="F1:G1" location="C2" display="1) Krycí list rozpočtu"/>
    <hyperlink ref="H1:K1" location="C86" display="2) Rekapitulace rozpočtu"/>
    <hyperlink ref="L1" location="C116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 scale="95" r:id="rId2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62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75" customHeight="1">
      <c r="A1" s="127"/>
      <c r="B1" s="13"/>
      <c r="C1" s="13"/>
      <c r="D1" s="14" t="s">
        <v>1</v>
      </c>
      <c r="E1" s="13"/>
      <c r="F1" s="15" t="s">
        <v>134</v>
      </c>
      <c r="G1" s="15"/>
      <c r="H1" s="249" t="s">
        <v>135</v>
      </c>
      <c r="I1" s="249"/>
      <c r="J1" s="249"/>
      <c r="K1" s="249"/>
      <c r="L1" s="15" t="s">
        <v>136</v>
      </c>
      <c r="M1" s="13"/>
      <c r="N1" s="13"/>
      <c r="O1" s="14" t="s">
        <v>137</v>
      </c>
      <c r="P1" s="13"/>
      <c r="Q1" s="13"/>
      <c r="R1" s="13"/>
      <c r="S1" s="15" t="s">
        <v>138</v>
      </c>
      <c r="T1" s="15"/>
      <c r="U1" s="127"/>
      <c r="V1" s="127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</row>
    <row r="2" spans="3:46" ht="37" customHeight="1">
      <c r="C2" s="234" t="s">
        <v>7</v>
      </c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5"/>
      <c r="Q2" s="235"/>
      <c r="S2" s="199" t="s">
        <v>8</v>
      </c>
      <c r="T2" s="200"/>
      <c r="U2" s="200"/>
      <c r="V2" s="200"/>
      <c r="W2" s="200"/>
      <c r="X2" s="200"/>
      <c r="Y2" s="200"/>
      <c r="Z2" s="200"/>
      <c r="AA2" s="200"/>
      <c r="AB2" s="200"/>
      <c r="AC2" s="200"/>
      <c r="AT2" s="19" t="s">
        <v>100</v>
      </c>
    </row>
    <row r="3" spans="2:46" ht="7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2"/>
      <c r="AT3" s="19" t="s">
        <v>105</v>
      </c>
    </row>
    <row r="4" spans="2:46" ht="37" customHeight="1">
      <c r="B4" s="23"/>
      <c r="C4" s="223" t="s">
        <v>139</v>
      </c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224"/>
      <c r="O4" s="224"/>
      <c r="P4" s="224"/>
      <c r="Q4" s="224"/>
      <c r="R4" s="24"/>
      <c r="T4" s="25" t="s">
        <v>13</v>
      </c>
      <c r="AT4" s="19" t="s">
        <v>6</v>
      </c>
    </row>
    <row r="5" spans="2:18" ht="7" customHeight="1">
      <c r="B5" s="23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4"/>
    </row>
    <row r="6" spans="2:18" ht="25.4" customHeight="1">
      <c r="B6" s="23"/>
      <c r="C6" s="27"/>
      <c r="D6" s="31" t="s">
        <v>19</v>
      </c>
      <c r="E6" s="27"/>
      <c r="F6" s="271" t="str">
        <f>'Rekapitulace stavby'!K6</f>
        <v>Výměna technologie měnírny Letná - DPS</v>
      </c>
      <c r="G6" s="272"/>
      <c r="H6" s="272"/>
      <c r="I6" s="272"/>
      <c r="J6" s="272"/>
      <c r="K6" s="272"/>
      <c r="L6" s="272"/>
      <c r="M6" s="272"/>
      <c r="N6" s="272"/>
      <c r="O6" s="272"/>
      <c r="P6" s="272"/>
      <c r="Q6" s="27"/>
      <c r="R6" s="24"/>
    </row>
    <row r="7" spans="2:18" s="1" customFormat="1" ht="32.9" customHeight="1">
      <c r="B7" s="36"/>
      <c r="C7" s="37"/>
      <c r="D7" s="30" t="s">
        <v>140</v>
      </c>
      <c r="E7" s="37"/>
      <c r="F7" s="240" t="s">
        <v>906</v>
      </c>
      <c r="G7" s="270"/>
      <c r="H7" s="270"/>
      <c r="I7" s="270"/>
      <c r="J7" s="270"/>
      <c r="K7" s="270"/>
      <c r="L7" s="270"/>
      <c r="M7" s="270"/>
      <c r="N7" s="270"/>
      <c r="O7" s="270"/>
      <c r="P7" s="270"/>
      <c r="Q7" s="37"/>
      <c r="R7" s="38"/>
    </row>
    <row r="8" spans="2:18" s="1" customFormat="1" ht="14.5" customHeight="1">
      <c r="B8" s="36"/>
      <c r="C8" s="37"/>
      <c r="D8" s="31" t="s">
        <v>21</v>
      </c>
      <c r="E8" s="37"/>
      <c r="F8" s="29" t="s">
        <v>22</v>
      </c>
      <c r="G8" s="37"/>
      <c r="H8" s="37"/>
      <c r="I8" s="37"/>
      <c r="J8" s="37"/>
      <c r="K8" s="37"/>
      <c r="L8" s="37"/>
      <c r="M8" s="31" t="s">
        <v>23</v>
      </c>
      <c r="N8" s="37"/>
      <c r="O8" s="29" t="s">
        <v>22</v>
      </c>
      <c r="P8" s="37"/>
      <c r="Q8" s="37"/>
      <c r="R8" s="38"/>
    </row>
    <row r="9" spans="2:18" s="1" customFormat="1" ht="14.5" customHeight="1">
      <c r="B9" s="36"/>
      <c r="C9" s="37"/>
      <c r="D9" s="31" t="s">
        <v>24</v>
      </c>
      <c r="E9" s="37"/>
      <c r="F9" s="29" t="s">
        <v>25</v>
      </c>
      <c r="G9" s="37"/>
      <c r="H9" s="37"/>
      <c r="I9" s="37"/>
      <c r="J9" s="37"/>
      <c r="K9" s="37"/>
      <c r="L9" s="37"/>
      <c r="M9" s="31" t="s">
        <v>26</v>
      </c>
      <c r="N9" s="37"/>
      <c r="O9" s="282" t="str">
        <f>'Rekapitulace stavby'!AN8</f>
        <v>18. 7. 2017</v>
      </c>
      <c r="P9" s="266"/>
      <c r="Q9" s="37"/>
      <c r="R9" s="38"/>
    </row>
    <row r="10" spans="2:18" s="1" customFormat="1" ht="10.9" customHeight="1">
      <c r="B10" s="36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8"/>
    </row>
    <row r="11" spans="2:18" s="1" customFormat="1" ht="14.5" customHeight="1">
      <c r="B11" s="36"/>
      <c r="C11" s="37"/>
      <c r="D11" s="31" t="s">
        <v>28</v>
      </c>
      <c r="E11" s="37"/>
      <c r="F11" s="37"/>
      <c r="G11" s="37"/>
      <c r="H11" s="37"/>
      <c r="I11" s="37"/>
      <c r="J11" s="37"/>
      <c r="K11" s="37"/>
      <c r="L11" s="37"/>
      <c r="M11" s="31" t="s">
        <v>29</v>
      </c>
      <c r="N11" s="37"/>
      <c r="O11" s="238" t="s">
        <v>22</v>
      </c>
      <c r="P11" s="238"/>
      <c r="Q11" s="37"/>
      <c r="R11" s="38"/>
    </row>
    <row r="12" spans="2:18" s="1" customFormat="1" ht="18" customHeight="1">
      <c r="B12" s="36"/>
      <c r="C12" s="37"/>
      <c r="D12" s="37"/>
      <c r="E12" s="29" t="s">
        <v>30</v>
      </c>
      <c r="F12" s="37"/>
      <c r="G12" s="37"/>
      <c r="H12" s="37"/>
      <c r="I12" s="37"/>
      <c r="J12" s="37"/>
      <c r="K12" s="37"/>
      <c r="L12" s="37"/>
      <c r="M12" s="31" t="s">
        <v>31</v>
      </c>
      <c r="N12" s="37"/>
      <c r="O12" s="238" t="s">
        <v>22</v>
      </c>
      <c r="P12" s="238"/>
      <c r="Q12" s="37"/>
      <c r="R12" s="38"/>
    </row>
    <row r="13" spans="2:18" s="1" customFormat="1" ht="7" customHeight="1">
      <c r="B13" s="36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8"/>
    </row>
    <row r="14" spans="2:18" s="1" customFormat="1" ht="14.5" customHeight="1">
      <c r="B14" s="36"/>
      <c r="C14" s="37"/>
      <c r="D14" s="31" t="s">
        <v>32</v>
      </c>
      <c r="E14" s="37"/>
      <c r="F14" s="37"/>
      <c r="G14" s="37"/>
      <c r="H14" s="37"/>
      <c r="I14" s="37"/>
      <c r="J14" s="37"/>
      <c r="K14" s="37"/>
      <c r="L14" s="37"/>
      <c r="M14" s="31" t="s">
        <v>29</v>
      </c>
      <c r="N14" s="37"/>
      <c r="O14" s="283" t="str">
        <f>IF('Rekapitulace stavby'!AN13="","",'Rekapitulace stavby'!AN13)</f>
        <v>Vyplň údaj</v>
      </c>
      <c r="P14" s="238"/>
      <c r="Q14" s="37"/>
      <c r="R14" s="38"/>
    </row>
    <row r="15" spans="2:18" s="1" customFormat="1" ht="18" customHeight="1">
      <c r="B15" s="36"/>
      <c r="C15" s="37"/>
      <c r="D15" s="37"/>
      <c r="E15" s="283" t="str">
        <f>IF('Rekapitulace stavby'!E14="","",'Rekapitulace stavby'!E14)</f>
        <v>Vyplň údaj</v>
      </c>
      <c r="F15" s="284"/>
      <c r="G15" s="284"/>
      <c r="H15" s="284"/>
      <c r="I15" s="284"/>
      <c r="J15" s="284"/>
      <c r="K15" s="284"/>
      <c r="L15" s="284"/>
      <c r="M15" s="31" t="s">
        <v>31</v>
      </c>
      <c r="N15" s="37"/>
      <c r="O15" s="283" t="str">
        <f>IF('Rekapitulace stavby'!AN14="","",'Rekapitulace stavby'!AN14)</f>
        <v>Vyplň údaj</v>
      </c>
      <c r="P15" s="238"/>
      <c r="Q15" s="37"/>
      <c r="R15" s="38"/>
    </row>
    <row r="16" spans="2:18" s="1" customFormat="1" ht="7" customHeight="1">
      <c r="B16" s="36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8"/>
    </row>
    <row r="17" spans="2:18" s="1" customFormat="1" ht="14.5" customHeight="1">
      <c r="B17" s="36"/>
      <c r="C17" s="37"/>
      <c r="D17" s="31" t="s">
        <v>34</v>
      </c>
      <c r="E17" s="37"/>
      <c r="F17" s="37"/>
      <c r="G17" s="37"/>
      <c r="H17" s="37"/>
      <c r="I17" s="37"/>
      <c r="J17" s="37"/>
      <c r="K17" s="37"/>
      <c r="L17" s="37"/>
      <c r="M17" s="31" t="s">
        <v>29</v>
      </c>
      <c r="N17" s="37"/>
      <c r="O17" s="238" t="str">
        <f>IF('Rekapitulace stavby'!AN16="","",'Rekapitulace stavby'!AN16)</f>
        <v/>
      </c>
      <c r="P17" s="238"/>
      <c r="Q17" s="37"/>
      <c r="R17" s="38"/>
    </row>
    <row r="18" spans="2:18" s="1" customFormat="1" ht="18" customHeight="1">
      <c r="B18" s="36"/>
      <c r="C18" s="37"/>
      <c r="D18" s="37"/>
      <c r="E18" s="29" t="str">
        <f>IF('Rekapitulace stavby'!E17="","",'Rekapitulace stavby'!E17)</f>
        <v xml:space="preserve"> </v>
      </c>
      <c r="F18" s="37"/>
      <c r="G18" s="37"/>
      <c r="H18" s="37"/>
      <c r="I18" s="37"/>
      <c r="J18" s="37"/>
      <c r="K18" s="37"/>
      <c r="L18" s="37"/>
      <c r="M18" s="31" t="s">
        <v>31</v>
      </c>
      <c r="N18" s="37"/>
      <c r="O18" s="238" t="str">
        <f>IF('Rekapitulace stavby'!AN17="","",'Rekapitulace stavby'!AN17)</f>
        <v/>
      </c>
      <c r="P18" s="238"/>
      <c r="Q18" s="37"/>
      <c r="R18" s="38"/>
    </row>
    <row r="19" spans="2:18" s="1" customFormat="1" ht="7" customHeight="1">
      <c r="B19" s="36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8"/>
    </row>
    <row r="20" spans="2:18" s="1" customFormat="1" ht="14.5" customHeight="1">
      <c r="B20" s="36"/>
      <c r="C20" s="37"/>
      <c r="D20" s="31" t="s">
        <v>37</v>
      </c>
      <c r="E20" s="37"/>
      <c r="F20" s="37"/>
      <c r="G20" s="37"/>
      <c r="H20" s="37"/>
      <c r="I20" s="37"/>
      <c r="J20" s="37"/>
      <c r="K20" s="37"/>
      <c r="L20" s="37"/>
      <c r="M20" s="31" t="s">
        <v>29</v>
      </c>
      <c r="N20" s="37"/>
      <c r="O20" s="238" t="s">
        <v>22</v>
      </c>
      <c r="P20" s="238"/>
      <c r="Q20" s="37"/>
      <c r="R20" s="38"/>
    </row>
    <row r="21" spans="2:18" s="1" customFormat="1" ht="18" customHeight="1">
      <c r="B21" s="36"/>
      <c r="C21" s="37"/>
      <c r="D21" s="37"/>
      <c r="E21" s="29" t="s">
        <v>38</v>
      </c>
      <c r="F21" s="37"/>
      <c r="G21" s="37"/>
      <c r="H21" s="37"/>
      <c r="I21" s="37"/>
      <c r="J21" s="37"/>
      <c r="K21" s="37"/>
      <c r="L21" s="37"/>
      <c r="M21" s="31" t="s">
        <v>31</v>
      </c>
      <c r="N21" s="37"/>
      <c r="O21" s="238" t="s">
        <v>22</v>
      </c>
      <c r="P21" s="238"/>
      <c r="Q21" s="37"/>
      <c r="R21" s="38"/>
    </row>
    <row r="22" spans="2:18" s="1" customFormat="1" ht="7" customHeight="1">
      <c r="B22" s="36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8"/>
    </row>
    <row r="23" spans="2:18" s="1" customFormat="1" ht="14.5" customHeight="1">
      <c r="B23" s="36"/>
      <c r="C23" s="37"/>
      <c r="D23" s="31" t="s">
        <v>39</v>
      </c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8"/>
    </row>
    <row r="24" spans="2:18" s="1" customFormat="1" ht="22.5" customHeight="1">
      <c r="B24" s="36"/>
      <c r="C24" s="37"/>
      <c r="D24" s="37"/>
      <c r="E24" s="243" t="s">
        <v>22</v>
      </c>
      <c r="F24" s="243"/>
      <c r="G24" s="243"/>
      <c r="H24" s="243"/>
      <c r="I24" s="243"/>
      <c r="J24" s="243"/>
      <c r="K24" s="243"/>
      <c r="L24" s="243"/>
      <c r="M24" s="37"/>
      <c r="N24" s="37"/>
      <c r="O24" s="37"/>
      <c r="P24" s="37"/>
      <c r="Q24" s="37"/>
      <c r="R24" s="38"/>
    </row>
    <row r="25" spans="2:18" s="1" customFormat="1" ht="7" customHeight="1">
      <c r="B25" s="36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8"/>
    </row>
    <row r="26" spans="2:18" s="1" customFormat="1" ht="7" customHeight="1">
      <c r="B26" s="36"/>
      <c r="C26" s="37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37"/>
      <c r="R26" s="38"/>
    </row>
    <row r="27" spans="2:18" s="1" customFormat="1" ht="14.5" customHeight="1">
      <c r="B27" s="36"/>
      <c r="C27" s="37"/>
      <c r="D27" s="128" t="s">
        <v>142</v>
      </c>
      <c r="E27" s="37"/>
      <c r="F27" s="37"/>
      <c r="G27" s="37"/>
      <c r="H27" s="37"/>
      <c r="I27" s="37"/>
      <c r="J27" s="37"/>
      <c r="K27" s="37"/>
      <c r="L27" s="37"/>
      <c r="M27" s="244">
        <f>N88</f>
        <v>0</v>
      </c>
      <c r="N27" s="244"/>
      <c r="O27" s="244"/>
      <c r="P27" s="244"/>
      <c r="Q27" s="37"/>
      <c r="R27" s="38"/>
    </row>
    <row r="28" spans="2:18" s="1" customFormat="1" ht="14.5" customHeight="1">
      <c r="B28" s="36"/>
      <c r="C28" s="37"/>
      <c r="D28" s="35" t="s">
        <v>128</v>
      </c>
      <c r="E28" s="37"/>
      <c r="F28" s="37"/>
      <c r="G28" s="37"/>
      <c r="H28" s="37"/>
      <c r="I28" s="37"/>
      <c r="J28" s="37"/>
      <c r="K28" s="37"/>
      <c r="L28" s="37"/>
      <c r="M28" s="244">
        <f>N96</f>
        <v>0</v>
      </c>
      <c r="N28" s="244"/>
      <c r="O28" s="244"/>
      <c r="P28" s="244"/>
      <c r="Q28" s="37"/>
      <c r="R28" s="38"/>
    </row>
    <row r="29" spans="2:18" s="1" customFormat="1" ht="7" customHeight="1">
      <c r="B29" s="36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8"/>
    </row>
    <row r="30" spans="2:18" s="1" customFormat="1" ht="25.4" customHeight="1">
      <c r="B30" s="36"/>
      <c r="C30" s="37"/>
      <c r="D30" s="129" t="s">
        <v>42</v>
      </c>
      <c r="E30" s="37"/>
      <c r="F30" s="37"/>
      <c r="G30" s="37"/>
      <c r="H30" s="37"/>
      <c r="I30" s="37"/>
      <c r="J30" s="37"/>
      <c r="K30" s="37"/>
      <c r="L30" s="37"/>
      <c r="M30" s="281">
        <f>ROUND(M27+M28,2)</f>
        <v>0</v>
      </c>
      <c r="N30" s="270"/>
      <c r="O30" s="270"/>
      <c r="P30" s="270"/>
      <c r="Q30" s="37"/>
      <c r="R30" s="38"/>
    </row>
    <row r="31" spans="2:18" s="1" customFormat="1" ht="7" customHeight="1">
      <c r="B31" s="36"/>
      <c r="C31" s="37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37"/>
      <c r="R31" s="38"/>
    </row>
    <row r="32" spans="2:18" s="1" customFormat="1" ht="14.5" customHeight="1">
      <c r="B32" s="36"/>
      <c r="C32" s="37"/>
      <c r="D32" s="43" t="s">
        <v>43</v>
      </c>
      <c r="E32" s="43" t="s">
        <v>44</v>
      </c>
      <c r="F32" s="44">
        <v>0.21</v>
      </c>
      <c r="G32" s="130" t="s">
        <v>45</v>
      </c>
      <c r="H32" s="278">
        <f>(SUM(BE96:BE103)+SUM(BE121:BE160))</f>
        <v>0</v>
      </c>
      <c r="I32" s="270"/>
      <c r="J32" s="270"/>
      <c r="K32" s="37"/>
      <c r="L32" s="37"/>
      <c r="M32" s="278">
        <f>ROUND((SUM(BE96:BE103)+SUM(BE121:BE160)),2)*F32</f>
        <v>0</v>
      </c>
      <c r="N32" s="270"/>
      <c r="O32" s="270"/>
      <c r="P32" s="270"/>
      <c r="Q32" s="37"/>
      <c r="R32" s="38"/>
    </row>
    <row r="33" spans="2:18" s="1" customFormat="1" ht="14.5" customHeight="1">
      <c r="B33" s="36"/>
      <c r="C33" s="37"/>
      <c r="D33" s="37"/>
      <c r="E33" s="43" t="s">
        <v>46</v>
      </c>
      <c r="F33" s="44">
        <v>0.15</v>
      </c>
      <c r="G33" s="130" t="s">
        <v>45</v>
      </c>
      <c r="H33" s="278">
        <f>(SUM(BF96:BF103)+SUM(BF121:BF160))</f>
        <v>0</v>
      </c>
      <c r="I33" s="270"/>
      <c r="J33" s="270"/>
      <c r="K33" s="37"/>
      <c r="L33" s="37"/>
      <c r="M33" s="278">
        <f>ROUND((SUM(BF96:BF103)+SUM(BF121:BF160)),2)*F33</f>
        <v>0</v>
      </c>
      <c r="N33" s="270"/>
      <c r="O33" s="270"/>
      <c r="P33" s="270"/>
      <c r="Q33" s="37"/>
      <c r="R33" s="38"/>
    </row>
    <row r="34" spans="2:18" s="1" customFormat="1" ht="14.5" customHeight="1" hidden="1">
      <c r="B34" s="36"/>
      <c r="C34" s="37"/>
      <c r="D34" s="37"/>
      <c r="E34" s="43" t="s">
        <v>47</v>
      </c>
      <c r="F34" s="44">
        <v>0.21</v>
      </c>
      <c r="G34" s="130" t="s">
        <v>45</v>
      </c>
      <c r="H34" s="278">
        <f>(SUM(BG96:BG103)+SUM(BG121:BG160))</f>
        <v>0</v>
      </c>
      <c r="I34" s="270"/>
      <c r="J34" s="270"/>
      <c r="K34" s="37"/>
      <c r="L34" s="37"/>
      <c r="M34" s="278">
        <v>0</v>
      </c>
      <c r="N34" s="270"/>
      <c r="O34" s="270"/>
      <c r="P34" s="270"/>
      <c r="Q34" s="37"/>
      <c r="R34" s="38"/>
    </row>
    <row r="35" spans="2:18" s="1" customFormat="1" ht="14.5" customHeight="1" hidden="1">
      <c r="B35" s="36"/>
      <c r="C35" s="37"/>
      <c r="D35" s="37"/>
      <c r="E35" s="43" t="s">
        <v>48</v>
      </c>
      <c r="F35" s="44">
        <v>0.15</v>
      </c>
      <c r="G35" s="130" t="s">
        <v>45</v>
      </c>
      <c r="H35" s="278">
        <f>(SUM(BH96:BH103)+SUM(BH121:BH160))</f>
        <v>0</v>
      </c>
      <c r="I35" s="270"/>
      <c r="J35" s="270"/>
      <c r="K35" s="37"/>
      <c r="L35" s="37"/>
      <c r="M35" s="278">
        <v>0</v>
      </c>
      <c r="N35" s="270"/>
      <c r="O35" s="270"/>
      <c r="P35" s="270"/>
      <c r="Q35" s="37"/>
      <c r="R35" s="38"/>
    </row>
    <row r="36" spans="2:18" s="1" customFormat="1" ht="14.5" customHeight="1" hidden="1">
      <c r="B36" s="36"/>
      <c r="C36" s="37"/>
      <c r="D36" s="37"/>
      <c r="E36" s="43" t="s">
        <v>49</v>
      </c>
      <c r="F36" s="44">
        <v>0</v>
      </c>
      <c r="G36" s="130" t="s">
        <v>45</v>
      </c>
      <c r="H36" s="278">
        <f>(SUM(BI96:BI103)+SUM(BI121:BI160))</f>
        <v>0</v>
      </c>
      <c r="I36" s="270"/>
      <c r="J36" s="270"/>
      <c r="K36" s="37"/>
      <c r="L36" s="37"/>
      <c r="M36" s="278">
        <v>0</v>
      </c>
      <c r="N36" s="270"/>
      <c r="O36" s="270"/>
      <c r="P36" s="270"/>
      <c r="Q36" s="37"/>
      <c r="R36" s="38"/>
    </row>
    <row r="37" spans="2:18" s="1" customFormat="1" ht="7" customHeight="1">
      <c r="B37" s="36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8"/>
    </row>
    <row r="38" spans="2:18" s="1" customFormat="1" ht="25.4" customHeight="1">
      <c r="B38" s="36"/>
      <c r="C38" s="126"/>
      <c r="D38" s="131" t="s">
        <v>50</v>
      </c>
      <c r="E38" s="80"/>
      <c r="F38" s="80"/>
      <c r="G38" s="132" t="s">
        <v>51</v>
      </c>
      <c r="H38" s="133" t="s">
        <v>52</v>
      </c>
      <c r="I38" s="80"/>
      <c r="J38" s="80"/>
      <c r="K38" s="80"/>
      <c r="L38" s="279">
        <f>SUM(M30:M36)</f>
        <v>0</v>
      </c>
      <c r="M38" s="279"/>
      <c r="N38" s="279"/>
      <c r="O38" s="279"/>
      <c r="P38" s="280"/>
      <c r="Q38" s="126"/>
      <c r="R38" s="38"/>
    </row>
    <row r="39" spans="2:18" s="1" customFormat="1" ht="14.5" customHeight="1">
      <c r="B39" s="36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8"/>
    </row>
    <row r="40" spans="2:18" s="1" customFormat="1" ht="14.5" customHeight="1">
      <c r="B40" s="36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8"/>
    </row>
    <row r="41" spans="2:18" ht="13.5">
      <c r="B41" s="23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4"/>
    </row>
    <row r="42" spans="2:18" ht="13.5">
      <c r="B42" s="23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4"/>
    </row>
    <row r="43" spans="2:18" ht="13.5">
      <c r="B43" s="23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4"/>
    </row>
    <row r="44" spans="2:18" ht="13.5">
      <c r="B44" s="23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4"/>
    </row>
    <row r="45" spans="2:18" ht="13.5">
      <c r="B45" s="23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4"/>
    </row>
    <row r="46" spans="2:18" ht="13.5">
      <c r="B46" s="23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4"/>
    </row>
    <row r="47" spans="2:18" ht="13.5">
      <c r="B47" s="23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4"/>
    </row>
    <row r="48" spans="2:18" ht="13.5">
      <c r="B48" s="23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4"/>
    </row>
    <row r="49" spans="2:18" ht="13.5">
      <c r="B49" s="23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4"/>
    </row>
    <row r="50" spans="2:18" s="1" customFormat="1" ht="13.5">
      <c r="B50" s="36"/>
      <c r="C50" s="37"/>
      <c r="D50" s="51" t="s">
        <v>53</v>
      </c>
      <c r="E50" s="52"/>
      <c r="F50" s="52"/>
      <c r="G50" s="52"/>
      <c r="H50" s="53"/>
      <c r="I50" s="37"/>
      <c r="J50" s="51" t="s">
        <v>54</v>
      </c>
      <c r="K50" s="52"/>
      <c r="L50" s="52"/>
      <c r="M50" s="52"/>
      <c r="N50" s="52"/>
      <c r="O50" s="52"/>
      <c r="P50" s="53"/>
      <c r="Q50" s="37"/>
      <c r="R50" s="38"/>
    </row>
    <row r="51" spans="2:18" ht="13.5">
      <c r="B51" s="23"/>
      <c r="C51" s="27"/>
      <c r="D51" s="54"/>
      <c r="E51" s="27"/>
      <c r="F51" s="27"/>
      <c r="G51" s="27"/>
      <c r="H51" s="55"/>
      <c r="I51" s="27"/>
      <c r="J51" s="54"/>
      <c r="K51" s="27"/>
      <c r="L51" s="27"/>
      <c r="M51" s="27"/>
      <c r="N51" s="27"/>
      <c r="O51" s="27"/>
      <c r="P51" s="55"/>
      <c r="Q51" s="27"/>
      <c r="R51" s="24"/>
    </row>
    <row r="52" spans="2:18" ht="13.5">
      <c r="B52" s="23"/>
      <c r="C52" s="27"/>
      <c r="D52" s="54"/>
      <c r="E52" s="27"/>
      <c r="F52" s="27"/>
      <c r="G52" s="27"/>
      <c r="H52" s="55"/>
      <c r="I52" s="27"/>
      <c r="J52" s="54"/>
      <c r="K52" s="27"/>
      <c r="L52" s="27"/>
      <c r="M52" s="27"/>
      <c r="N52" s="27"/>
      <c r="O52" s="27"/>
      <c r="P52" s="55"/>
      <c r="Q52" s="27"/>
      <c r="R52" s="24"/>
    </row>
    <row r="53" spans="2:18" ht="13.5">
      <c r="B53" s="23"/>
      <c r="C53" s="27"/>
      <c r="D53" s="54"/>
      <c r="E53" s="27"/>
      <c r="F53" s="27"/>
      <c r="G53" s="27"/>
      <c r="H53" s="55"/>
      <c r="I53" s="27"/>
      <c r="J53" s="54"/>
      <c r="K53" s="27"/>
      <c r="L53" s="27"/>
      <c r="M53" s="27"/>
      <c r="N53" s="27"/>
      <c r="O53" s="27"/>
      <c r="P53" s="55"/>
      <c r="Q53" s="27"/>
      <c r="R53" s="24"/>
    </row>
    <row r="54" spans="2:18" ht="13.5">
      <c r="B54" s="23"/>
      <c r="C54" s="27"/>
      <c r="D54" s="54"/>
      <c r="E54" s="27"/>
      <c r="F54" s="27"/>
      <c r="G54" s="27"/>
      <c r="H54" s="55"/>
      <c r="I54" s="27"/>
      <c r="J54" s="54"/>
      <c r="K54" s="27"/>
      <c r="L54" s="27"/>
      <c r="M54" s="27"/>
      <c r="N54" s="27"/>
      <c r="O54" s="27"/>
      <c r="P54" s="55"/>
      <c r="Q54" s="27"/>
      <c r="R54" s="24"/>
    </row>
    <row r="55" spans="2:18" ht="13.5">
      <c r="B55" s="23"/>
      <c r="C55" s="27"/>
      <c r="D55" s="54"/>
      <c r="E55" s="27"/>
      <c r="F55" s="27"/>
      <c r="G55" s="27"/>
      <c r="H55" s="55"/>
      <c r="I55" s="27"/>
      <c r="J55" s="54"/>
      <c r="K55" s="27"/>
      <c r="L55" s="27"/>
      <c r="M55" s="27"/>
      <c r="N55" s="27"/>
      <c r="O55" s="27"/>
      <c r="P55" s="55"/>
      <c r="Q55" s="27"/>
      <c r="R55" s="24"/>
    </row>
    <row r="56" spans="2:18" ht="13.5">
      <c r="B56" s="23"/>
      <c r="C56" s="27"/>
      <c r="D56" s="54"/>
      <c r="E56" s="27"/>
      <c r="F56" s="27"/>
      <c r="G56" s="27"/>
      <c r="H56" s="55"/>
      <c r="I56" s="27"/>
      <c r="J56" s="54"/>
      <c r="K56" s="27"/>
      <c r="L56" s="27"/>
      <c r="M56" s="27"/>
      <c r="N56" s="27"/>
      <c r="O56" s="27"/>
      <c r="P56" s="55"/>
      <c r="Q56" s="27"/>
      <c r="R56" s="24"/>
    </row>
    <row r="57" spans="2:18" ht="13.5">
      <c r="B57" s="23"/>
      <c r="C57" s="27"/>
      <c r="D57" s="54"/>
      <c r="E57" s="27"/>
      <c r="F57" s="27"/>
      <c r="G57" s="27"/>
      <c r="H57" s="55"/>
      <c r="I57" s="27"/>
      <c r="J57" s="54"/>
      <c r="K57" s="27"/>
      <c r="L57" s="27"/>
      <c r="M57" s="27"/>
      <c r="N57" s="27"/>
      <c r="O57" s="27"/>
      <c r="P57" s="55"/>
      <c r="Q57" s="27"/>
      <c r="R57" s="24"/>
    </row>
    <row r="58" spans="2:18" ht="13.5">
      <c r="B58" s="23"/>
      <c r="C58" s="27"/>
      <c r="D58" s="54"/>
      <c r="E58" s="27"/>
      <c r="F58" s="27"/>
      <c r="G58" s="27"/>
      <c r="H58" s="55"/>
      <c r="I58" s="27"/>
      <c r="J58" s="54"/>
      <c r="K58" s="27"/>
      <c r="L58" s="27"/>
      <c r="M58" s="27"/>
      <c r="N58" s="27"/>
      <c r="O58" s="27"/>
      <c r="P58" s="55"/>
      <c r="Q58" s="27"/>
      <c r="R58" s="24"/>
    </row>
    <row r="59" spans="2:18" s="1" customFormat="1" ht="13.5">
      <c r="B59" s="36"/>
      <c r="C59" s="37"/>
      <c r="D59" s="56" t="s">
        <v>55</v>
      </c>
      <c r="E59" s="57"/>
      <c r="F59" s="57"/>
      <c r="G59" s="58" t="s">
        <v>56</v>
      </c>
      <c r="H59" s="59"/>
      <c r="I59" s="37"/>
      <c r="J59" s="56" t="s">
        <v>55</v>
      </c>
      <c r="K59" s="57"/>
      <c r="L59" s="57"/>
      <c r="M59" s="57"/>
      <c r="N59" s="58" t="s">
        <v>56</v>
      </c>
      <c r="O59" s="57"/>
      <c r="P59" s="59"/>
      <c r="Q59" s="37"/>
      <c r="R59" s="38"/>
    </row>
    <row r="60" spans="2:18" ht="13.5">
      <c r="B60" s="23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4"/>
    </row>
    <row r="61" spans="2:18" s="1" customFormat="1" ht="13.5">
      <c r="B61" s="36"/>
      <c r="C61" s="37"/>
      <c r="D61" s="51" t="s">
        <v>57</v>
      </c>
      <c r="E61" s="52"/>
      <c r="F61" s="52"/>
      <c r="G61" s="52"/>
      <c r="H61" s="53"/>
      <c r="I61" s="37"/>
      <c r="J61" s="51" t="s">
        <v>58</v>
      </c>
      <c r="K61" s="52"/>
      <c r="L61" s="52"/>
      <c r="M61" s="52"/>
      <c r="N61" s="52"/>
      <c r="O61" s="52"/>
      <c r="P61" s="53"/>
      <c r="Q61" s="37"/>
      <c r="R61" s="38"/>
    </row>
    <row r="62" spans="2:18" ht="13.5">
      <c r="B62" s="23"/>
      <c r="C62" s="27"/>
      <c r="D62" s="54"/>
      <c r="E62" s="27"/>
      <c r="F62" s="27"/>
      <c r="G62" s="27"/>
      <c r="H62" s="55"/>
      <c r="I62" s="27"/>
      <c r="J62" s="54"/>
      <c r="K62" s="27"/>
      <c r="L62" s="27"/>
      <c r="M62" s="27"/>
      <c r="N62" s="27"/>
      <c r="O62" s="27"/>
      <c r="P62" s="55"/>
      <c r="Q62" s="27"/>
      <c r="R62" s="24"/>
    </row>
    <row r="63" spans="2:18" ht="13.5">
      <c r="B63" s="23"/>
      <c r="C63" s="27"/>
      <c r="D63" s="54"/>
      <c r="E63" s="27"/>
      <c r="F63" s="27"/>
      <c r="G63" s="27"/>
      <c r="H63" s="55"/>
      <c r="I63" s="27"/>
      <c r="J63" s="54"/>
      <c r="K63" s="27"/>
      <c r="L63" s="27"/>
      <c r="M63" s="27"/>
      <c r="N63" s="27"/>
      <c r="O63" s="27"/>
      <c r="P63" s="55"/>
      <c r="Q63" s="27"/>
      <c r="R63" s="24"/>
    </row>
    <row r="64" spans="2:18" ht="13.5">
      <c r="B64" s="23"/>
      <c r="C64" s="27"/>
      <c r="D64" s="54"/>
      <c r="E64" s="27"/>
      <c r="F64" s="27"/>
      <c r="G64" s="27"/>
      <c r="H64" s="55"/>
      <c r="I64" s="27"/>
      <c r="J64" s="54"/>
      <c r="K64" s="27"/>
      <c r="L64" s="27"/>
      <c r="M64" s="27"/>
      <c r="N64" s="27"/>
      <c r="O64" s="27"/>
      <c r="P64" s="55"/>
      <c r="Q64" s="27"/>
      <c r="R64" s="24"/>
    </row>
    <row r="65" spans="2:18" ht="13.5">
      <c r="B65" s="23"/>
      <c r="C65" s="27"/>
      <c r="D65" s="54"/>
      <c r="E65" s="27"/>
      <c r="F65" s="27"/>
      <c r="G65" s="27"/>
      <c r="H65" s="55"/>
      <c r="I65" s="27"/>
      <c r="J65" s="54"/>
      <c r="K65" s="27"/>
      <c r="L65" s="27"/>
      <c r="M65" s="27"/>
      <c r="N65" s="27"/>
      <c r="O65" s="27"/>
      <c r="P65" s="55"/>
      <c r="Q65" s="27"/>
      <c r="R65" s="24"/>
    </row>
    <row r="66" spans="2:18" ht="13.5">
      <c r="B66" s="23"/>
      <c r="C66" s="27"/>
      <c r="D66" s="54"/>
      <c r="E66" s="27"/>
      <c r="F66" s="27"/>
      <c r="G66" s="27"/>
      <c r="H66" s="55"/>
      <c r="I66" s="27"/>
      <c r="J66" s="54"/>
      <c r="K66" s="27"/>
      <c r="L66" s="27"/>
      <c r="M66" s="27"/>
      <c r="N66" s="27"/>
      <c r="O66" s="27"/>
      <c r="P66" s="55"/>
      <c r="Q66" s="27"/>
      <c r="R66" s="24"/>
    </row>
    <row r="67" spans="2:18" ht="13.5">
      <c r="B67" s="23"/>
      <c r="C67" s="27"/>
      <c r="D67" s="54"/>
      <c r="E67" s="27"/>
      <c r="F67" s="27"/>
      <c r="G67" s="27"/>
      <c r="H67" s="55"/>
      <c r="I67" s="27"/>
      <c r="J67" s="54"/>
      <c r="K67" s="27"/>
      <c r="L67" s="27"/>
      <c r="M67" s="27"/>
      <c r="N67" s="27"/>
      <c r="O67" s="27"/>
      <c r="P67" s="55"/>
      <c r="Q67" s="27"/>
      <c r="R67" s="24"/>
    </row>
    <row r="68" spans="2:18" ht="13.5">
      <c r="B68" s="23"/>
      <c r="C68" s="27"/>
      <c r="D68" s="54"/>
      <c r="E68" s="27"/>
      <c r="F68" s="27"/>
      <c r="G68" s="27"/>
      <c r="H68" s="55"/>
      <c r="I68" s="27"/>
      <c r="J68" s="54"/>
      <c r="K68" s="27"/>
      <c r="L68" s="27"/>
      <c r="M68" s="27"/>
      <c r="N68" s="27"/>
      <c r="O68" s="27"/>
      <c r="P68" s="55"/>
      <c r="Q68" s="27"/>
      <c r="R68" s="24"/>
    </row>
    <row r="69" spans="2:18" ht="13.5">
      <c r="B69" s="23"/>
      <c r="C69" s="27"/>
      <c r="D69" s="54"/>
      <c r="E69" s="27"/>
      <c r="F69" s="27"/>
      <c r="G69" s="27"/>
      <c r="H69" s="55"/>
      <c r="I69" s="27"/>
      <c r="J69" s="54"/>
      <c r="K69" s="27"/>
      <c r="L69" s="27"/>
      <c r="M69" s="27"/>
      <c r="N69" s="27"/>
      <c r="O69" s="27"/>
      <c r="P69" s="55"/>
      <c r="Q69" s="27"/>
      <c r="R69" s="24"/>
    </row>
    <row r="70" spans="2:18" s="1" customFormat="1" ht="13.5">
      <c r="B70" s="36"/>
      <c r="C70" s="37"/>
      <c r="D70" s="56" t="s">
        <v>55</v>
      </c>
      <c r="E70" s="57"/>
      <c r="F70" s="57"/>
      <c r="G70" s="58" t="s">
        <v>56</v>
      </c>
      <c r="H70" s="59"/>
      <c r="I70" s="37"/>
      <c r="J70" s="56" t="s">
        <v>55</v>
      </c>
      <c r="K70" s="57"/>
      <c r="L70" s="57"/>
      <c r="M70" s="57"/>
      <c r="N70" s="58" t="s">
        <v>56</v>
      </c>
      <c r="O70" s="57"/>
      <c r="P70" s="59"/>
      <c r="Q70" s="37"/>
      <c r="R70" s="38"/>
    </row>
    <row r="71" spans="2:18" s="1" customFormat="1" ht="14.5" customHeight="1">
      <c r="B71" s="60"/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1"/>
      <c r="P71" s="61"/>
      <c r="Q71" s="61"/>
      <c r="R71" s="62"/>
    </row>
    <row r="75" spans="2:18" s="1" customFormat="1" ht="7" customHeight="1">
      <c r="B75" s="134"/>
      <c r="C75" s="135"/>
      <c r="D75" s="135"/>
      <c r="E75" s="135"/>
      <c r="F75" s="135"/>
      <c r="G75" s="135"/>
      <c r="H75" s="135"/>
      <c r="I75" s="135"/>
      <c r="J75" s="135"/>
      <c r="K75" s="135"/>
      <c r="L75" s="135"/>
      <c r="M75" s="135"/>
      <c r="N75" s="135"/>
      <c r="O75" s="135"/>
      <c r="P75" s="135"/>
      <c r="Q75" s="135"/>
      <c r="R75" s="136"/>
    </row>
    <row r="76" spans="2:21" s="1" customFormat="1" ht="37" customHeight="1">
      <c r="B76" s="36"/>
      <c r="C76" s="223" t="s">
        <v>143</v>
      </c>
      <c r="D76" s="224"/>
      <c r="E76" s="224"/>
      <c r="F76" s="224"/>
      <c r="G76" s="224"/>
      <c r="H76" s="224"/>
      <c r="I76" s="224"/>
      <c r="J76" s="224"/>
      <c r="K76" s="224"/>
      <c r="L76" s="224"/>
      <c r="M76" s="224"/>
      <c r="N76" s="224"/>
      <c r="O76" s="224"/>
      <c r="P76" s="224"/>
      <c r="Q76" s="224"/>
      <c r="R76" s="38"/>
      <c r="T76" s="137"/>
      <c r="U76" s="137"/>
    </row>
    <row r="77" spans="2:21" s="1" customFormat="1" ht="7" customHeight="1">
      <c r="B77" s="36"/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8"/>
      <c r="T77" s="137"/>
      <c r="U77" s="137"/>
    </row>
    <row r="78" spans="2:21" s="1" customFormat="1" ht="30" customHeight="1">
      <c r="B78" s="36"/>
      <c r="C78" s="31" t="s">
        <v>19</v>
      </c>
      <c r="D78" s="37"/>
      <c r="E78" s="37"/>
      <c r="F78" s="271" t="str">
        <f>F6</f>
        <v>Výměna technologie měnírny Letná - DPS</v>
      </c>
      <c r="G78" s="272"/>
      <c r="H78" s="272"/>
      <c r="I78" s="272"/>
      <c r="J78" s="272"/>
      <c r="K78" s="272"/>
      <c r="L78" s="272"/>
      <c r="M78" s="272"/>
      <c r="N78" s="272"/>
      <c r="O78" s="272"/>
      <c r="P78" s="272"/>
      <c r="Q78" s="37"/>
      <c r="R78" s="38"/>
      <c r="T78" s="137"/>
      <c r="U78" s="137"/>
    </row>
    <row r="79" spans="2:21" s="1" customFormat="1" ht="37" customHeight="1">
      <c r="B79" s="36"/>
      <c r="C79" s="70" t="s">
        <v>140</v>
      </c>
      <c r="D79" s="37"/>
      <c r="E79" s="37"/>
      <c r="F79" s="225" t="str">
        <f>F7</f>
        <v>PS5 - Slaboproudé rozvody</v>
      </c>
      <c r="G79" s="270"/>
      <c r="H79" s="270"/>
      <c r="I79" s="270"/>
      <c r="J79" s="270"/>
      <c r="K79" s="270"/>
      <c r="L79" s="270"/>
      <c r="M79" s="270"/>
      <c r="N79" s="270"/>
      <c r="O79" s="270"/>
      <c r="P79" s="270"/>
      <c r="Q79" s="37"/>
      <c r="R79" s="38"/>
      <c r="T79" s="137"/>
      <c r="U79" s="137"/>
    </row>
    <row r="80" spans="2:21" s="1" customFormat="1" ht="7" customHeight="1">
      <c r="B80" s="36"/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8"/>
      <c r="T80" s="137"/>
      <c r="U80" s="137"/>
    </row>
    <row r="81" spans="2:21" s="1" customFormat="1" ht="18" customHeight="1">
      <c r="B81" s="36"/>
      <c r="C81" s="31" t="s">
        <v>24</v>
      </c>
      <c r="D81" s="37"/>
      <c r="E81" s="37"/>
      <c r="F81" s="29" t="str">
        <f>F9</f>
        <v>Plzeň</v>
      </c>
      <c r="G81" s="37"/>
      <c r="H81" s="37"/>
      <c r="I81" s="37"/>
      <c r="J81" s="37"/>
      <c r="K81" s="31" t="s">
        <v>26</v>
      </c>
      <c r="L81" s="37"/>
      <c r="M81" s="266" t="str">
        <f>IF(O9="","",O9)</f>
        <v>18. 7. 2017</v>
      </c>
      <c r="N81" s="266"/>
      <c r="O81" s="266"/>
      <c r="P81" s="266"/>
      <c r="Q81" s="37"/>
      <c r="R81" s="38"/>
      <c r="T81" s="137"/>
      <c r="U81" s="137"/>
    </row>
    <row r="82" spans="2:21" s="1" customFormat="1" ht="7" customHeight="1">
      <c r="B82" s="36"/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8"/>
      <c r="T82" s="137"/>
      <c r="U82" s="137"/>
    </row>
    <row r="83" spans="2:21" s="1" customFormat="1" ht="13.5">
      <c r="B83" s="36"/>
      <c r="C83" s="31" t="s">
        <v>28</v>
      </c>
      <c r="D83" s="37"/>
      <c r="E83" s="37"/>
      <c r="F83" s="29" t="str">
        <f>E12</f>
        <v>Plzeňské městské dopravní podniky, a.s.</v>
      </c>
      <c r="G83" s="37"/>
      <c r="H83" s="37"/>
      <c r="I83" s="37"/>
      <c r="J83" s="37"/>
      <c r="K83" s="31" t="s">
        <v>34</v>
      </c>
      <c r="L83" s="37"/>
      <c r="M83" s="238" t="str">
        <f>E18</f>
        <v xml:space="preserve"> </v>
      </c>
      <c r="N83" s="238"/>
      <c r="O83" s="238"/>
      <c r="P83" s="238"/>
      <c r="Q83" s="238"/>
      <c r="R83" s="38"/>
      <c r="T83" s="137"/>
      <c r="U83" s="137"/>
    </row>
    <row r="84" spans="2:21" s="1" customFormat="1" ht="14.5" customHeight="1">
      <c r="B84" s="36"/>
      <c r="C84" s="31" t="s">
        <v>32</v>
      </c>
      <c r="D84" s="37"/>
      <c r="E84" s="37"/>
      <c r="F84" s="29" t="str">
        <f>IF(E15="","",E15)</f>
        <v>Vyplň údaj</v>
      </c>
      <c r="G84" s="37"/>
      <c r="H84" s="37"/>
      <c r="I84" s="37"/>
      <c r="J84" s="37"/>
      <c r="K84" s="31" t="s">
        <v>37</v>
      </c>
      <c r="L84" s="37"/>
      <c r="M84" s="238" t="str">
        <f>E21</f>
        <v>RPE, s.r.o.</v>
      </c>
      <c r="N84" s="238"/>
      <c r="O84" s="238"/>
      <c r="P84" s="238"/>
      <c r="Q84" s="238"/>
      <c r="R84" s="38"/>
      <c r="T84" s="137"/>
      <c r="U84" s="137"/>
    </row>
    <row r="85" spans="2:21" s="1" customFormat="1" ht="10.4" customHeight="1">
      <c r="B85" s="36"/>
      <c r="C85" s="37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8"/>
      <c r="T85" s="137"/>
      <c r="U85" s="137"/>
    </row>
    <row r="86" spans="2:21" s="1" customFormat="1" ht="29.25" customHeight="1">
      <c r="B86" s="36"/>
      <c r="C86" s="276" t="s">
        <v>144</v>
      </c>
      <c r="D86" s="277"/>
      <c r="E86" s="277"/>
      <c r="F86" s="277"/>
      <c r="G86" s="277"/>
      <c r="H86" s="126"/>
      <c r="I86" s="126"/>
      <c r="J86" s="126"/>
      <c r="K86" s="126"/>
      <c r="L86" s="126"/>
      <c r="M86" s="126"/>
      <c r="N86" s="276" t="s">
        <v>145</v>
      </c>
      <c r="O86" s="277"/>
      <c r="P86" s="277"/>
      <c r="Q86" s="277"/>
      <c r="R86" s="38"/>
      <c r="T86" s="137"/>
      <c r="U86" s="137"/>
    </row>
    <row r="87" spans="2:21" s="1" customFormat="1" ht="10.4" customHeight="1">
      <c r="B87" s="36"/>
      <c r="C87" s="37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8"/>
      <c r="T87" s="137"/>
      <c r="U87" s="137"/>
    </row>
    <row r="88" spans="2:47" s="1" customFormat="1" ht="29.25" customHeight="1">
      <c r="B88" s="36"/>
      <c r="C88" s="138" t="s">
        <v>146</v>
      </c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197">
        <f>N121</f>
        <v>0</v>
      </c>
      <c r="O88" s="273"/>
      <c r="P88" s="273"/>
      <c r="Q88" s="273"/>
      <c r="R88" s="38"/>
      <c r="T88" s="137"/>
      <c r="U88" s="137"/>
      <c r="AU88" s="19" t="s">
        <v>147</v>
      </c>
    </row>
    <row r="89" spans="2:21" s="7" customFormat="1" ht="25" customHeight="1">
      <c r="B89" s="139"/>
      <c r="C89" s="140"/>
      <c r="D89" s="141" t="s">
        <v>151</v>
      </c>
      <c r="E89" s="140"/>
      <c r="F89" s="140"/>
      <c r="G89" s="140"/>
      <c r="H89" s="140"/>
      <c r="I89" s="140"/>
      <c r="J89" s="140"/>
      <c r="K89" s="140"/>
      <c r="L89" s="140"/>
      <c r="M89" s="140"/>
      <c r="N89" s="257">
        <f>N122</f>
        <v>0</v>
      </c>
      <c r="O89" s="275"/>
      <c r="P89" s="275"/>
      <c r="Q89" s="275"/>
      <c r="R89" s="142"/>
      <c r="T89" s="143"/>
      <c r="U89" s="143"/>
    </row>
    <row r="90" spans="2:21" s="8" customFormat="1" ht="19.9" customHeight="1">
      <c r="B90" s="144"/>
      <c r="C90" s="104"/>
      <c r="D90" s="115" t="s">
        <v>907</v>
      </c>
      <c r="E90" s="104"/>
      <c r="F90" s="104"/>
      <c r="G90" s="104"/>
      <c r="H90" s="104"/>
      <c r="I90" s="104"/>
      <c r="J90" s="104"/>
      <c r="K90" s="104"/>
      <c r="L90" s="104"/>
      <c r="M90" s="104"/>
      <c r="N90" s="202">
        <f>N123</f>
        <v>0</v>
      </c>
      <c r="O90" s="205"/>
      <c r="P90" s="205"/>
      <c r="Q90" s="205"/>
      <c r="R90" s="145"/>
      <c r="T90" s="146"/>
      <c r="U90" s="146"/>
    </row>
    <row r="91" spans="2:21" s="8" customFormat="1" ht="19.9" customHeight="1">
      <c r="B91" s="144"/>
      <c r="C91" s="104"/>
      <c r="D91" s="115" t="s">
        <v>908</v>
      </c>
      <c r="E91" s="104"/>
      <c r="F91" s="104"/>
      <c r="G91" s="104"/>
      <c r="H91" s="104"/>
      <c r="I91" s="104"/>
      <c r="J91" s="104"/>
      <c r="K91" s="104"/>
      <c r="L91" s="104"/>
      <c r="M91" s="104"/>
      <c r="N91" s="202">
        <f>N137</f>
        <v>0</v>
      </c>
      <c r="O91" s="205"/>
      <c r="P91" s="205"/>
      <c r="Q91" s="205"/>
      <c r="R91" s="145"/>
      <c r="T91" s="146"/>
      <c r="U91" s="146"/>
    </row>
    <row r="92" spans="2:21" s="8" customFormat="1" ht="19.9" customHeight="1">
      <c r="B92" s="144"/>
      <c r="C92" s="104"/>
      <c r="D92" s="115" t="s">
        <v>909</v>
      </c>
      <c r="E92" s="104"/>
      <c r="F92" s="104"/>
      <c r="G92" s="104"/>
      <c r="H92" s="104"/>
      <c r="I92" s="104"/>
      <c r="J92" s="104"/>
      <c r="K92" s="104"/>
      <c r="L92" s="104"/>
      <c r="M92" s="104"/>
      <c r="N92" s="202">
        <f>N140</f>
        <v>0</v>
      </c>
      <c r="O92" s="205"/>
      <c r="P92" s="205"/>
      <c r="Q92" s="205"/>
      <c r="R92" s="145"/>
      <c r="T92" s="146"/>
      <c r="U92" s="146"/>
    </row>
    <row r="93" spans="2:21" s="8" customFormat="1" ht="19.9" customHeight="1">
      <c r="B93" s="144"/>
      <c r="C93" s="104"/>
      <c r="D93" s="115" t="s">
        <v>910</v>
      </c>
      <c r="E93" s="104"/>
      <c r="F93" s="104"/>
      <c r="G93" s="104"/>
      <c r="H93" s="104"/>
      <c r="I93" s="104"/>
      <c r="J93" s="104"/>
      <c r="K93" s="104"/>
      <c r="L93" s="104"/>
      <c r="M93" s="104"/>
      <c r="N93" s="202">
        <f>N145</f>
        <v>0</v>
      </c>
      <c r="O93" s="205"/>
      <c r="P93" s="205"/>
      <c r="Q93" s="205"/>
      <c r="R93" s="145"/>
      <c r="T93" s="146"/>
      <c r="U93" s="146"/>
    </row>
    <row r="94" spans="2:21" s="8" customFormat="1" ht="19.9" customHeight="1">
      <c r="B94" s="144"/>
      <c r="C94" s="104"/>
      <c r="D94" s="115" t="s">
        <v>911</v>
      </c>
      <c r="E94" s="104"/>
      <c r="F94" s="104"/>
      <c r="G94" s="104"/>
      <c r="H94" s="104"/>
      <c r="I94" s="104"/>
      <c r="J94" s="104"/>
      <c r="K94" s="104"/>
      <c r="L94" s="104"/>
      <c r="M94" s="104"/>
      <c r="N94" s="202">
        <f>N151</f>
        <v>0</v>
      </c>
      <c r="O94" s="205"/>
      <c r="P94" s="205"/>
      <c r="Q94" s="205"/>
      <c r="R94" s="145"/>
      <c r="T94" s="146"/>
      <c r="U94" s="146"/>
    </row>
    <row r="95" spans="2:21" s="1" customFormat="1" ht="21.75" customHeight="1"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8"/>
      <c r="T95" s="137"/>
      <c r="U95" s="137"/>
    </row>
    <row r="96" spans="2:21" s="1" customFormat="1" ht="29.25" customHeight="1">
      <c r="B96" s="36"/>
      <c r="C96" s="138" t="s">
        <v>159</v>
      </c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273">
        <f>ROUND(N97+N98+N99+N100+N101+N102,2)</f>
        <v>0</v>
      </c>
      <c r="O96" s="274"/>
      <c r="P96" s="274"/>
      <c r="Q96" s="274"/>
      <c r="R96" s="38"/>
      <c r="T96" s="147"/>
      <c r="U96" s="148" t="s">
        <v>43</v>
      </c>
    </row>
    <row r="97" spans="2:65" s="1" customFormat="1" ht="18" customHeight="1">
      <c r="B97" s="36"/>
      <c r="C97" s="37"/>
      <c r="D97" s="203" t="s">
        <v>160</v>
      </c>
      <c r="E97" s="204"/>
      <c r="F97" s="204"/>
      <c r="G97" s="204"/>
      <c r="H97" s="204"/>
      <c r="I97" s="37"/>
      <c r="J97" s="37"/>
      <c r="K97" s="37"/>
      <c r="L97" s="37"/>
      <c r="M97" s="37"/>
      <c r="N97" s="201">
        <f>ROUND(N88*T97,2)</f>
        <v>0</v>
      </c>
      <c r="O97" s="202"/>
      <c r="P97" s="202"/>
      <c r="Q97" s="202"/>
      <c r="R97" s="38"/>
      <c r="S97" s="149"/>
      <c r="T97" s="150"/>
      <c r="U97" s="151" t="s">
        <v>44</v>
      </c>
      <c r="V97" s="152"/>
      <c r="W97" s="152"/>
      <c r="X97" s="152"/>
      <c r="Y97" s="152"/>
      <c r="Z97" s="152"/>
      <c r="AA97" s="152"/>
      <c r="AB97" s="152"/>
      <c r="AC97" s="152"/>
      <c r="AD97" s="152"/>
      <c r="AE97" s="152"/>
      <c r="AF97" s="152"/>
      <c r="AG97" s="152"/>
      <c r="AH97" s="152"/>
      <c r="AI97" s="152"/>
      <c r="AJ97" s="152"/>
      <c r="AK97" s="152"/>
      <c r="AL97" s="152"/>
      <c r="AM97" s="152"/>
      <c r="AN97" s="152"/>
      <c r="AO97" s="152"/>
      <c r="AP97" s="152"/>
      <c r="AQ97" s="152"/>
      <c r="AR97" s="152"/>
      <c r="AS97" s="152"/>
      <c r="AT97" s="152"/>
      <c r="AU97" s="152"/>
      <c r="AV97" s="152"/>
      <c r="AW97" s="152"/>
      <c r="AX97" s="152"/>
      <c r="AY97" s="153" t="s">
        <v>161</v>
      </c>
      <c r="AZ97" s="152"/>
      <c r="BA97" s="152"/>
      <c r="BB97" s="152"/>
      <c r="BC97" s="152"/>
      <c r="BD97" s="152"/>
      <c r="BE97" s="154">
        <f aca="true" t="shared" si="0" ref="BE97:BE102">IF(U97="základní",N97,0)</f>
        <v>0</v>
      </c>
      <c r="BF97" s="154">
        <f aca="true" t="shared" si="1" ref="BF97:BF102">IF(U97="snížená",N97,0)</f>
        <v>0</v>
      </c>
      <c r="BG97" s="154">
        <f aca="true" t="shared" si="2" ref="BG97:BG102">IF(U97="zákl. přenesená",N97,0)</f>
        <v>0</v>
      </c>
      <c r="BH97" s="154">
        <f aca="true" t="shared" si="3" ref="BH97:BH102">IF(U97="sníž. přenesená",N97,0)</f>
        <v>0</v>
      </c>
      <c r="BI97" s="154">
        <f aca="true" t="shared" si="4" ref="BI97:BI102">IF(U97="nulová",N97,0)</f>
        <v>0</v>
      </c>
      <c r="BJ97" s="153" t="s">
        <v>87</v>
      </c>
      <c r="BK97" s="152"/>
      <c r="BL97" s="152"/>
      <c r="BM97" s="152"/>
    </row>
    <row r="98" spans="2:65" s="1" customFormat="1" ht="18" customHeight="1">
      <c r="B98" s="36"/>
      <c r="C98" s="37"/>
      <c r="D98" s="203" t="s">
        <v>162</v>
      </c>
      <c r="E98" s="204"/>
      <c r="F98" s="204"/>
      <c r="G98" s="204"/>
      <c r="H98" s="204"/>
      <c r="I98" s="37"/>
      <c r="J98" s="37"/>
      <c r="K98" s="37"/>
      <c r="L98" s="37"/>
      <c r="M98" s="37"/>
      <c r="N98" s="201">
        <f>ROUND(N88*T98,2)</f>
        <v>0</v>
      </c>
      <c r="O98" s="202"/>
      <c r="P98" s="202"/>
      <c r="Q98" s="202"/>
      <c r="R98" s="38"/>
      <c r="S98" s="149"/>
      <c r="T98" s="150"/>
      <c r="U98" s="151" t="s">
        <v>44</v>
      </c>
      <c r="V98" s="152"/>
      <c r="W98" s="152"/>
      <c r="X98" s="152"/>
      <c r="Y98" s="152"/>
      <c r="Z98" s="152"/>
      <c r="AA98" s="152"/>
      <c r="AB98" s="152"/>
      <c r="AC98" s="152"/>
      <c r="AD98" s="152"/>
      <c r="AE98" s="152"/>
      <c r="AF98" s="152"/>
      <c r="AG98" s="152"/>
      <c r="AH98" s="152"/>
      <c r="AI98" s="152"/>
      <c r="AJ98" s="152"/>
      <c r="AK98" s="152"/>
      <c r="AL98" s="152"/>
      <c r="AM98" s="152"/>
      <c r="AN98" s="152"/>
      <c r="AO98" s="152"/>
      <c r="AP98" s="152"/>
      <c r="AQ98" s="152"/>
      <c r="AR98" s="152"/>
      <c r="AS98" s="152"/>
      <c r="AT98" s="152"/>
      <c r="AU98" s="152"/>
      <c r="AV98" s="152"/>
      <c r="AW98" s="152"/>
      <c r="AX98" s="152"/>
      <c r="AY98" s="153" t="s">
        <v>161</v>
      </c>
      <c r="AZ98" s="152"/>
      <c r="BA98" s="152"/>
      <c r="BB98" s="152"/>
      <c r="BC98" s="152"/>
      <c r="BD98" s="152"/>
      <c r="BE98" s="154">
        <f t="shared" si="0"/>
        <v>0</v>
      </c>
      <c r="BF98" s="154">
        <f t="shared" si="1"/>
        <v>0</v>
      </c>
      <c r="BG98" s="154">
        <f t="shared" si="2"/>
        <v>0</v>
      </c>
      <c r="BH98" s="154">
        <f t="shared" si="3"/>
        <v>0</v>
      </c>
      <c r="BI98" s="154">
        <f t="shared" si="4"/>
        <v>0</v>
      </c>
      <c r="BJ98" s="153" t="s">
        <v>87</v>
      </c>
      <c r="BK98" s="152"/>
      <c r="BL98" s="152"/>
      <c r="BM98" s="152"/>
    </row>
    <row r="99" spans="2:65" s="1" customFormat="1" ht="18" customHeight="1">
      <c r="B99" s="36"/>
      <c r="C99" s="37"/>
      <c r="D99" s="203" t="s">
        <v>163</v>
      </c>
      <c r="E99" s="204"/>
      <c r="F99" s="204"/>
      <c r="G99" s="204"/>
      <c r="H99" s="204"/>
      <c r="I99" s="37"/>
      <c r="J99" s="37"/>
      <c r="K99" s="37"/>
      <c r="L99" s="37"/>
      <c r="M99" s="37"/>
      <c r="N99" s="201">
        <f>ROUND(N88*T99,2)</f>
        <v>0</v>
      </c>
      <c r="O99" s="202"/>
      <c r="P99" s="202"/>
      <c r="Q99" s="202"/>
      <c r="R99" s="38"/>
      <c r="S99" s="149"/>
      <c r="T99" s="150"/>
      <c r="U99" s="151" t="s">
        <v>44</v>
      </c>
      <c r="V99" s="152"/>
      <c r="W99" s="152"/>
      <c r="X99" s="152"/>
      <c r="Y99" s="152"/>
      <c r="Z99" s="152"/>
      <c r="AA99" s="152"/>
      <c r="AB99" s="152"/>
      <c r="AC99" s="152"/>
      <c r="AD99" s="152"/>
      <c r="AE99" s="152"/>
      <c r="AF99" s="152"/>
      <c r="AG99" s="152"/>
      <c r="AH99" s="152"/>
      <c r="AI99" s="152"/>
      <c r="AJ99" s="152"/>
      <c r="AK99" s="152"/>
      <c r="AL99" s="152"/>
      <c r="AM99" s="152"/>
      <c r="AN99" s="152"/>
      <c r="AO99" s="152"/>
      <c r="AP99" s="152"/>
      <c r="AQ99" s="152"/>
      <c r="AR99" s="152"/>
      <c r="AS99" s="152"/>
      <c r="AT99" s="152"/>
      <c r="AU99" s="152"/>
      <c r="AV99" s="152"/>
      <c r="AW99" s="152"/>
      <c r="AX99" s="152"/>
      <c r="AY99" s="153" t="s">
        <v>161</v>
      </c>
      <c r="AZ99" s="152"/>
      <c r="BA99" s="152"/>
      <c r="BB99" s="152"/>
      <c r="BC99" s="152"/>
      <c r="BD99" s="152"/>
      <c r="BE99" s="154">
        <f t="shared" si="0"/>
        <v>0</v>
      </c>
      <c r="BF99" s="154">
        <f t="shared" si="1"/>
        <v>0</v>
      </c>
      <c r="BG99" s="154">
        <f t="shared" si="2"/>
        <v>0</v>
      </c>
      <c r="BH99" s="154">
        <f t="shared" si="3"/>
        <v>0</v>
      </c>
      <c r="BI99" s="154">
        <f t="shared" si="4"/>
        <v>0</v>
      </c>
      <c r="BJ99" s="153" t="s">
        <v>87</v>
      </c>
      <c r="BK99" s="152"/>
      <c r="BL99" s="152"/>
      <c r="BM99" s="152"/>
    </row>
    <row r="100" spans="2:65" s="1" customFormat="1" ht="18" customHeight="1">
      <c r="B100" s="36"/>
      <c r="C100" s="37"/>
      <c r="D100" s="203" t="s">
        <v>164</v>
      </c>
      <c r="E100" s="204"/>
      <c r="F100" s="204"/>
      <c r="G100" s="204"/>
      <c r="H100" s="204"/>
      <c r="I100" s="37"/>
      <c r="J100" s="37"/>
      <c r="K100" s="37"/>
      <c r="L100" s="37"/>
      <c r="M100" s="37"/>
      <c r="N100" s="201">
        <f>ROUND(N88*T100,2)</f>
        <v>0</v>
      </c>
      <c r="O100" s="202"/>
      <c r="P100" s="202"/>
      <c r="Q100" s="202"/>
      <c r="R100" s="38"/>
      <c r="S100" s="149"/>
      <c r="T100" s="150"/>
      <c r="U100" s="151" t="s">
        <v>44</v>
      </c>
      <c r="V100" s="152"/>
      <c r="W100" s="152"/>
      <c r="X100" s="152"/>
      <c r="Y100" s="152"/>
      <c r="Z100" s="152"/>
      <c r="AA100" s="152"/>
      <c r="AB100" s="152"/>
      <c r="AC100" s="152"/>
      <c r="AD100" s="152"/>
      <c r="AE100" s="152"/>
      <c r="AF100" s="152"/>
      <c r="AG100" s="152"/>
      <c r="AH100" s="152"/>
      <c r="AI100" s="152"/>
      <c r="AJ100" s="152"/>
      <c r="AK100" s="152"/>
      <c r="AL100" s="152"/>
      <c r="AM100" s="152"/>
      <c r="AN100" s="152"/>
      <c r="AO100" s="152"/>
      <c r="AP100" s="152"/>
      <c r="AQ100" s="152"/>
      <c r="AR100" s="152"/>
      <c r="AS100" s="152"/>
      <c r="AT100" s="152"/>
      <c r="AU100" s="152"/>
      <c r="AV100" s="152"/>
      <c r="AW100" s="152"/>
      <c r="AX100" s="152"/>
      <c r="AY100" s="153" t="s">
        <v>161</v>
      </c>
      <c r="AZ100" s="152"/>
      <c r="BA100" s="152"/>
      <c r="BB100" s="152"/>
      <c r="BC100" s="152"/>
      <c r="BD100" s="152"/>
      <c r="BE100" s="154">
        <f t="shared" si="0"/>
        <v>0</v>
      </c>
      <c r="BF100" s="154">
        <f t="shared" si="1"/>
        <v>0</v>
      </c>
      <c r="BG100" s="154">
        <f t="shared" si="2"/>
        <v>0</v>
      </c>
      <c r="BH100" s="154">
        <f t="shared" si="3"/>
        <v>0</v>
      </c>
      <c r="BI100" s="154">
        <f t="shared" si="4"/>
        <v>0</v>
      </c>
      <c r="BJ100" s="153" t="s">
        <v>87</v>
      </c>
      <c r="BK100" s="152"/>
      <c r="BL100" s="152"/>
      <c r="BM100" s="152"/>
    </row>
    <row r="101" spans="2:65" s="1" customFormat="1" ht="18" customHeight="1">
      <c r="B101" s="36"/>
      <c r="C101" s="37"/>
      <c r="D101" s="203" t="s">
        <v>165</v>
      </c>
      <c r="E101" s="204"/>
      <c r="F101" s="204"/>
      <c r="G101" s="204"/>
      <c r="H101" s="204"/>
      <c r="I101" s="37"/>
      <c r="J101" s="37"/>
      <c r="K101" s="37"/>
      <c r="L101" s="37"/>
      <c r="M101" s="37"/>
      <c r="N101" s="201">
        <f>ROUND(N88*T101,2)</f>
        <v>0</v>
      </c>
      <c r="O101" s="202"/>
      <c r="P101" s="202"/>
      <c r="Q101" s="202"/>
      <c r="R101" s="38"/>
      <c r="S101" s="149"/>
      <c r="T101" s="150"/>
      <c r="U101" s="151" t="s">
        <v>44</v>
      </c>
      <c r="V101" s="152"/>
      <c r="W101" s="152"/>
      <c r="X101" s="152"/>
      <c r="Y101" s="152"/>
      <c r="Z101" s="152"/>
      <c r="AA101" s="152"/>
      <c r="AB101" s="152"/>
      <c r="AC101" s="152"/>
      <c r="AD101" s="152"/>
      <c r="AE101" s="152"/>
      <c r="AF101" s="152"/>
      <c r="AG101" s="152"/>
      <c r="AH101" s="152"/>
      <c r="AI101" s="152"/>
      <c r="AJ101" s="152"/>
      <c r="AK101" s="152"/>
      <c r="AL101" s="152"/>
      <c r="AM101" s="152"/>
      <c r="AN101" s="152"/>
      <c r="AO101" s="152"/>
      <c r="AP101" s="152"/>
      <c r="AQ101" s="152"/>
      <c r="AR101" s="152"/>
      <c r="AS101" s="152"/>
      <c r="AT101" s="152"/>
      <c r="AU101" s="152"/>
      <c r="AV101" s="152"/>
      <c r="AW101" s="152"/>
      <c r="AX101" s="152"/>
      <c r="AY101" s="153" t="s">
        <v>161</v>
      </c>
      <c r="AZ101" s="152"/>
      <c r="BA101" s="152"/>
      <c r="BB101" s="152"/>
      <c r="BC101" s="152"/>
      <c r="BD101" s="152"/>
      <c r="BE101" s="154">
        <f t="shared" si="0"/>
        <v>0</v>
      </c>
      <c r="BF101" s="154">
        <f t="shared" si="1"/>
        <v>0</v>
      </c>
      <c r="BG101" s="154">
        <f t="shared" si="2"/>
        <v>0</v>
      </c>
      <c r="BH101" s="154">
        <f t="shared" si="3"/>
        <v>0</v>
      </c>
      <c r="BI101" s="154">
        <f t="shared" si="4"/>
        <v>0</v>
      </c>
      <c r="BJ101" s="153" t="s">
        <v>87</v>
      </c>
      <c r="BK101" s="152"/>
      <c r="BL101" s="152"/>
      <c r="BM101" s="152"/>
    </row>
    <row r="102" spans="2:65" s="1" customFormat="1" ht="18" customHeight="1">
      <c r="B102" s="36"/>
      <c r="C102" s="37"/>
      <c r="D102" s="115" t="s">
        <v>166</v>
      </c>
      <c r="E102" s="37"/>
      <c r="F102" s="37"/>
      <c r="G102" s="37"/>
      <c r="H102" s="37"/>
      <c r="I102" s="37"/>
      <c r="J102" s="37"/>
      <c r="K102" s="37"/>
      <c r="L102" s="37"/>
      <c r="M102" s="37"/>
      <c r="N102" s="201">
        <f>ROUND(N88*T102,2)</f>
        <v>0</v>
      </c>
      <c r="O102" s="202"/>
      <c r="P102" s="202"/>
      <c r="Q102" s="202"/>
      <c r="R102" s="38"/>
      <c r="S102" s="149"/>
      <c r="T102" s="155"/>
      <c r="U102" s="156" t="s">
        <v>44</v>
      </c>
      <c r="V102" s="152"/>
      <c r="W102" s="152"/>
      <c r="X102" s="152"/>
      <c r="Y102" s="152"/>
      <c r="Z102" s="152"/>
      <c r="AA102" s="152"/>
      <c r="AB102" s="152"/>
      <c r="AC102" s="152"/>
      <c r="AD102" s="152"/>
      <c r="AE102" s="152"/>
      <c r="AF102" s="152"/>
      <c r="AG102" s="152"/>
      <c r="AH102" s="152"/>
      <c r="AI102" s="152"/>
      <c r="AJ102" s="152"/>
      <c r="AK102" s="152"/>
      <c r="AL102" s="152"/>
      <c r="AM102" s="152"/>
      <c r="AN102" s="152"/>
      <c r="AO102" s="152"/>
      <c r="AP102" s="152"/>
      <c r="AQ102" s="152"/>
      <c r="AR102" s="152"/>
      <c r="AS102" s="152"/>
      <c r="AT102" s="152"/>
      <c r="AU102" s="152"/>
      <c r="AV102" s="152"/>
      <c r="AW102" s="152"/>
      <c r="AX102" s="152"/>
      <c r="AY102" s="153" t="s">
        <v>167</v>
      </c>
      <c r="AZ102" s="152"/>
      <c r="BA102" s="152"/>
      <c r="BB102" s="152"/>
      <c r="BC102" s="152"/>
      <c r="BD102" s="152"/>
      <c r="BE102" s="154">
        <f t="shared" si="0"/>
        <v>0</v>
      </c>
      <c r="BF102" s="154">
        <f t="shared" si="1"/>
        <v>0</v>
      </c>
      <c r="BG102" s="154">
        <f t="shared" si="2"/>
        <v>0</v>
      </c>
      <c r="BH102" s="154">
        <f t="shared" si="3"/>
        <v>0</v>
      </c>
      <c r="BI102" s="154">
        <f t="shared" si="4"/>
        <v>0</v>
      </c>
      <c r="BJ102" s="153" t="s">
        <v>87</v>
      </c>
      <c r="BK102" s="152"/>
      <c r="BL102" s="152"/>
      <c r="BM102" s="152"/>
    </row>
    <row r="103" spans="2:21" s="1" customFormat="1" ht="13.5">
      <c r="B103" s="36"/>
      <c r="C103" s="37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8"/>
      <c r="T103" s="137"/>
      <c r="U103" s="137"/>
    </row>
    <row r="104" spans="2:21" s="1" customFormat="1" ht="29.25" customHeight="1">
      <c r="B104" s="36"/>
      <c r="C104" s="125" t="s">
        <v>133</v>
      </c>
      <c r="D104" s="126"/>
      <c r="E104" s="126"/>
      <c r="F104" s="126"/>
      <c r="G104" s="126"/>
      <c r="H104" s="126"/>
      <c r="I104" s="126"/>
      <c r="J104" s="126"/>
      <c r="K104" s="126"/>
      <c r="L104" s="198">
        <f>ROUND(SUM(N88+N96),2)</f>
        <v>0</v>
      </c>
      <c r="M104" s="198"/>
      <c r="N104" s="198"/>
      <c r="O104" s="198"/>
      <c r="P104" s="198"/>
      <c r="Q104" s="198"/>
      <c r="R104" s="38"/>
      <c r="T104" s="137"/>
      <c r="U104" s="137"/>
    </row>
    <row r="105" spans="2:21" s="1" customFormat="1" ht="7" customHeight="1">
      <c r="B105" s="60"/>
      <c r="C105" s="61"/>
      <c r="D105" s="61"/>
      <c r="E105" s="61"/>
      <c r="F105" s="61"/>
      <c r="G105" s="61"/>
      <c r="H105" s="61"/>
      <c r="I105" s="61"/>
      <c r="J105" s="61"/>
      <c r="K105" s="61"/>
      <c r="L105" s="61"/>
      <c r="M105" s="61"/>
      <c r="N105" s="61"/>
      <c r="O105" s="61"/>
      <c r="P105" s="61"/>
      <c r="Q105" s="61"/>
      <c r="R105" s="62"/>
      <c r="T105" s="137"/>
      <c r="U105" s="137"/>
    </row>
    <row r="109" spans="2:18" s="1" customFormat="1" ht="7" customHeight="1">
      <c r="B109" s="63"/>
      <c r="C109" s="64"/>
      <c r="D109" s="64"/>
      <c r="E109" s="64"/>
      <c r="F109" s="64"/>
      <c r="G109" s="64"/>
      <c r="H109" s="64"/>
      <c r="I109" s="64"/>
      <c r="J109" s="64"/>
      <c r="K109" s="64"/>
      <c r="L109" s="64"/>
      <c r="M109" s="64"/>
      <c r="N109" s="64"/>
      <c r="O109" s="64"/>
      <c r="P109" s="64"/>
      <c r="Q109" s="64"/>
      <c r="R109" s="65"/>
    </row>
    <row r="110" spans="2:18" s="1" customFormat="1" ht="37" customHeight="1">
      <c r="B110" s="36"/>
      <c r="C110" s="223" t="s">
        <v>168</v>
      </c>
      <c r="D110" s="270"/>
      <c r="E110" s="270"/>
      <c r="F110" s="270"/>
      <c r="G110" s="270"/>
      <c r="H110" s="270"/>
      <c r="I110" s="270"/>
      <c r="J110" s="270"/>
      <c r="K110" s="270"/>
      <c r="L110" s="270"/>
      <c r="M110" s="270"/>
      <c r="N110" s="270"/>
      <c r="O110" s="270"/>
      <c r="P110" s="270"/>
      <c r="Q110" s="270"/>
      <c r="R110" s="38"/>
    </row>
    <row r="111" spans="2:18" s="1" customFormat="1" ht="7" customHeight="1">
      <c r="B111" s="36"/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8"/>
    </row>
    <row r="112" spans="2:18" s="1" customFormat="1" ht="30" customHeight="1">
      <c r="B112" s="36"/>
      <c r="C112" s="31" t="s">
        <v>19</v>
      </c>
      <c r="D112" s="37"/>
      <c r="E112" s="37"/>
      <c r="F112" s="271" t="str">
        <f>F6</f>
        <v>Výměna technologie měnírny Letná - DPS</v>
      </c>
      <c r="G112" s="272"/>
      <c r="H112" s="272"/>
      <c r="I112" s="272"/>
      <c r="J112" s="272"/>
      <c r="K112" s="272"/>
      <c r="L112" s="272"/>
      <c r="M112" s="272"/>
      <c r="N112" s="272"/>
      <c r="O112" s="272"/>
      <c r="P112" s="272"/>
      <c r="Q112" s="37"/>
      <c r="R112" s="38"/>
    </row>
    <row r="113" spans="2:18" s="1" customFormat="1" ht="37" customHeight="1">
      <c r="B113" s="36"/>
      <c r="C113" s="70" t="s">
        <v>140</v>
      </c>
      <c r="D113" s="37"/>
      <c r="E113" s="37"/>
      <c r="F113" s="225" t="str">
        <f>F7</f>
        <v>PS5 - Slaboproudé rozvody</v>
      </c>
      <c r="G113" s="270"/>
      <c r="H113" s="270"/>
      <c r="I113" s="270"/>
      <c r="J113" s="270"/>
      <c r="K113" s="270"/>
      <c r="L113" s="270"/>
      <c r="M113" s="270"/>
      <c r="N113" s="270"/>
      <c r="O113" s="270"/>
      <c r="P113" s="270"/>
      <c r="Q113" s="37"/>
      <c r="R113" s="38"/>
    </row>
    <row r="114" spans="2:18" s="1" customFormat="1" ht="7" customHeight="1">
      <c r="B114" s="36"/>
      <c r="C114" s="37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8"/>
    </row>
    <row r="115" spans="2:18" s="1" customFormat="1" ht="18" customHeight="1">
      <c r="B115" s="36"/>
      <c r="C115" s="31" t="s">
        <v>24</v>
      </c>
      <c r="D115" s="37"/>
      <c r="E115" s="37"/>
      <c r="F115" s="29" t="str">
        <f>F9</f>
        <v>Plzeň</v>
      </c>
      <c r="G115" s="37"/>
      <c r="H115" s="37"/>
      <c r="I115" s="37"/>
      <c r="J115" s="37"/>
      <c r="K115" s="31" t="s">
        <v>26</v>
      </c>
      <c r="L115" s="37"/>
      <c r="M115" s="266" t="str">
        <f>IF(O9="","",O9)</f>
        <v>18. 7. 2017</v>
      </c>
      <c r="N115" s="266"/>
      <c r="O115" s="266"/>
      <c r="P115" s="266"/>
      <c r="Q115" s="37"/>
      <c r="R115" s="38"/>
    </row>
    <row r="116" spans="2:18" s="1" customFormat="1" ht="7" customHeight="1">
      <c r="B116" s="36"/>
      <c r="C116" s="37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8"/>
    </row>
    <row r="117" spans="2:18" s="1" customFormat="1" ht="13.5">
      <c r="B117" s="36"/>
      <c r="C117" s="31" t="s">
        <v>28</v>
      </c>
      <c r="D117" s="37"/>
      <c r="E117" s="37"/>
      <c r="F117" s="29" t="str">
        <f>E12</f>
        <v>Plzeňské městské dopravní podniky, a.s.</v>
      </c>
      <c r="G117" s="37"/>
      <c r="H117" s="37"/>
      <c r="I117" s="37"/>
      <c r="J117" s="37"/>
      <c r="K117" s="31" t="s">
        <v>34</v>
      </c>
      <c r="L117" s="37"/>
      <c r="M117" s="238" t="str">
        <f>E18</f>
        <v xml:space="preserve"> </v>
      </c>
      <c r="N117" s="238"/>
      <c r="O117" s="238"/>
      <c r="P117" s="238"/>
      <c r="Q117" s="238"/>
      <c r="R117" s="38"/>
    </row>
    <row r="118" spans="2:18" s="1" customFormat="1" ht="14.5" customHeight="1">
      <c r="B118" s="36"/>
      <c r="C118" s="31" t="s">
        <v>32</v>
      </c>
      <c r="D118" s="37"/>
      <c r="E118" s="37"/>
      <c r="F118" s="29" t="str">
        <f>IF(E15="","",E15)</f>
        <v>Vyplň údaj</v>
      </c>
      <c r="G118" s="37"/>
      <c r="H118" s="37"/>
      <c r="I118" s="37"/>
      <c r="J118" s="37"/>
      <c r="K118" s="31" t="s">
        <v>37</v>
      </c>
      <c r="L118" s="37"/>
      <c r="M118" s="238" t="str">
        <f>E21</f>
        <v>RPE, s.r.o.</v>
      </c>
      <c r="N118" s="238"/>
      <c r="O118" s="238"/>
      <c r="P118" s="238"/>
      <c r="Q118" s="238"/>
      <c r="R118" s="38"/>
    </row>
    <row r="119" spans="2:18" s="1" customFormat="1" ht="10.4" customHeight="1">
      <c r="B119" s="36"/>
      <c r="C119" s="37"/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8"/>
    </row>
    <row r="120" spans="2:27" s="9" customFormat="1" ht="29.25" customHeight="1">
      <c r="B120" s="157"/>
      <c r="C120" s="158" t="s">
        <v>169</v>
      </c>
      <c r="D120" s="159" t="s">
        <v>170</v>
      </c>
      <c r="E120" s="159" t="s">
        <v>61</v>
      </c>
      <c r="F120" s="267" t="s">
        <v>171</v>
      </c>
      <c r="G120" s="267"/>
      <c r="H120" s="267"/>
      <c r="I120" s="267"/>
      <c r="J120" s="159" t="s">
        <v>172</v>
      </c>
      <c r="K120" s="159" t="s">
        <v>173</v>
      </c>
      <c r="L120" s="268" t="s">
        <v>174</v>
      </c>
      <c r="M120" s="268"/>
      <c r="N120" s="267" t="s">
        <v>145</v>
      </c>
      <c r="O120" s="267"/>
      <c r="P120" s="267"/>
      <c r="Q120" s="269"/>
      <c r="R120" s="160"/>
      <c r="T120" s="81" t="s">
        <v>175</v>
      </c>
      <c r="U120" s="82" t="s">
        <v>43</v>
      </c>
      <c r="V120" s="82" t="s">
        <v>176</v>
      </c>
      <c r="W120" s="82" t="s">
        <v>177</v>
      </c>
      <c r="X120" s="82" t="s">
        <v>178</v>
      </c>
      <c r="Y120" s="82" t="s">
        <v>179</v>
      </c>
      <c r="Z120" s="82" t="s">
        <v>180</v>
      </c>
      <c r="AA120" s="83" t="s">
        <v>181</v>
      </c>
    </row>
    <row r="121" spans="2:63" s="1" customFormat="1" ht="29.25" customHeight="1">
      <c r="B121" s="36"/>
      <c r="C121" s="85" t="s">
        <v>142</v>
      </c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254">
        <f>BK121</f>
        <v>0</v>
      </c>
      <c r="O121" s="255"/>
      <c r="P121" s="255"/>
      <c r="Q121" s="255"/>
      <c r="R121" s="38"/>
      <c r="T121" s="84"/>
      <c r="U121" s="52"/>
      <c r="V121" s="52"/>
      <c r="W121" s="161">
        <f>W122+W161</f>
        <v>0</v>
      </c>
      <c r="X121" s="52"/>
      <c r="Y121" s="161">
        <f>Y122+Y161</f>
        <v>0</v>
      </c>
      <c r="Z121" s="52"/>
      <c r="AA121" s="162">
        <f>AA122+AA161</f>
        <v>0</v>
      </c>
      <c r="AT121" s="19" t="s">
        <v>78</v>
      </c>
      <c r="AU121" s="19" t="s">
        <v>147</v>
      </c>
      <c r="BK121" s="163">
        <f>BK122+BK161</f>
        <v>0</v>
      </c>
    </row>
    <row r="122" spans="2:63" s="10" customFormat="1" ht="37.4" customHeight="1">
      <c r="B122" s="164"/>
      <c r="C122" s="165"/>
      <c r="D122" s="166" t="s">
        <v>151</v>
      </c>
      <c r="E122" s="166"/>
      <c r="F122" s="166"/>
      <c r="G122" s="166"/>
      <c r="H122" s="166"/>
      <c r="I122" s="166"/>
      <c r="J122" s="166"/>
      <c r="K122" s="166"/>
      <c r="L122" s="166"/>
      <c r="M122" s="166"/>
      <c r="N122" s="256">
        <f>BK122</f>
        <v>0</v>
      </c>
      <c r="O122" s="257"/>
      <c r="P122" s="257"/>
      <c r="Q122" s="257"/>
      <c r="R122" s="167"/>
      <c r="T122" s="168"/>
      <c r="U122" s="165"/>
      <c r="V122" s="165"/>
      <c r="W122" s="169">
        <f>W123+W137+W140+W145+W151</f>
        <v>0</v>
      </c>
      <c r="X122" s="165"/>
      <c r="Y122" s="169">
        <f>Y123+Y137+Y140+Y145+Y151</f>
        <v>0</v>
      </c>
      <c r="Z122" s="165"/>
      <c r="AA122" s="170">
        <f>AA123+AA137+AA140+AA145+AA151</f>
        <v>0</v>
      </c>
      <c r="AR122" s="171" t="s">
        <v>198</v>
      </c>
      <c r="AT122" s="172" t="s">
        <v>78</v>
      </c>
      <c r="AU122" s="172" t="s">
        <v>79</v>
      </c>
      <c r="AY122" s="171" t="s">
        <v>183</v>
      </c>
      <c r="BK122" s="173">
        <f>BK123+BK137+BK140+BK145+BK151</f>
        <v>0</v>
      </c>
    </row>
    <row r="123" spans="2:63" s="10" customFormat="1" ht="19.9" customHeight="1">
      <c r="B123" s="164"/>
      <c r="C123" s="165"/>
      <c r="D123" s="174" t="s">
        <v>907</v>
      </c>
      <c r="E123" s="174"/>
      <c r="F123" s="174"/>
      <c r="G123" s="174"/>
      <c r="H123" s="174"/>
      <c r="I123" s="174"/>
      <c r="J123" s="174"/>
      <c r="K123" s="174"/>
      <c r="L123" s="174"/>
      <c r="M123" s="174"/>
      <c r="N123" s="258">
        <f>BK123</f>
        <v>0</v>
      </c>
      <c r="O123" s="259"/>
      <c r="P123" s="259"/>
      <c r="Q123" s="259"/>
      <c r="R123" s="167"/>
      <c r="T123" s="168"/>
      <c r="U123" s="165"/>
      <c r="V123" s="165"/>
      <c r="W123" s="169">
        <f>SUM(W124:W136)</f>
        <v>0</v>
      </c>
      <c r="X123" s="165"/>
      <c r="Y123" s="169">
        <f>SUM(Y124:Y136)</f>
        <v>0</v>
      </c>
      <c r="Z123" s="165"/>
      <c r="AA123" s="170">
        <f>SUM(AA124:AA136)</f>
        <v>0</v>
      </c>
      <c r="AR123" s="171" t="s">
        <v>198</v>
      </c>
      <c r="AT123" s="172" t="s">
        <v>78</v>
      </c>
      <c r="AU123" s="172" t="s">
        <v>87</v>
      </c>
      <c r="AY123" s="171" t="s">
        <v>183</v>
      </c>
      <c r="BK123" s="173">
        <f>SUM(BK124:BK136)</f>
        <v>0</v>
      </c>
    </row>
    <row r="124" spans="2:65" s="1" customFormat="1" ht="44.25" customHeight="1">
      <c r="B124" s="36"/>
      <c r="C124" s="182" t="s">
        <v>87</v>
      </c>
      <c r="D124" s="182" t="s">
        <v>190</v>
      </c>
      <c r="E124" s="183" t="s">
        <v>912</v>
      </c>
      <c r="F124" s="262" t="s">
        <v>913</v>
      </c>
      <c r="G124" s="262"/>
      <c r="H124" s="262"/>
      <c r="I124" s="262"/>
      <c r="J124" s="184" t="s">
        <v>259</v>
      </c>
      <c r="K124" s="185">
        <v>6</v>
      </c>
      <c r="L124" s="263">
        <v>0</v>
      </c>
      <c r="M124" s="264"/>
      <c r="N124" s="265">
        <f aca="true" t="shared" si="5" ref="N124:N136">ROUND(L124*K124,2)</f>
        <v>0</v>
      </c>
      <c r="O124" s="253"/>
      <c r="P124" s="253"/>
      <c r="Q124" s="253"/>
      <c r="R124" s="38"/>
      <c r="T124" s="179" t="s">
        <v>22</v>
      </c>
      <c r="U124" s="45" t="s">
        <v>44</v>
      </c>
      <c r="V124" s="37"/>
      <c r="W124" s="180">
        <f aca="true" t="shared" si="6" ref="W124:W136">V124*K124</f>
        <v>0</v>
      </c>
      <c r="X124" s="180">
        <v>0</v>
      </c>
      <c r="Y124" s="180">
        <f aca="true" t="shared" si="7" ref="Y124:Y136">X124*K124</f>
        <v>0</v>
      </c>
      <c r="Z124" s="180">
        <v>0</v>
      </c>
      <c r="AA124" s="181">
        <f aca="true" t="shared" si="8" ref="AA124:AA136">Z124*K124</f>
        <v>0</v>
      </c>
      <c r="AR124" s="19" t="s">
        <v>589</v>
      </c>
      <c r="AT124" s="19" t="s">
        <v>190</v>
      </c>
      <c r="AU124" s="19" t="s">
        <v>105</v>
      </c>
      <c r="AY124" s="19" t="s">
        <v>183</v>
      </c>
      <c r="BE124" s="119">
        <f aca="true" t="shared" si="9" ref="BE124:BE136">IF(U124="základní",N124,0)</f>
        <v>0</v>
      </c>
      <c r="BF124" s="119">
        <f aca="true" t="shared" si="10" ref="BF124:BF136">IF(U124="snížená",N124,0)</f>
        <v>0</v>
      </c>
      <c r="BG124" s="119">
        <f aca="true" t="shared" si="11" ref="BG124:BG136">IF(U124="zákl. přenesená",N124,0)</f>
        <v>0</v>
      </c>
      <c r="BH124" s="119">
        <f aca="true" t="shared" si="12" ref="BH124:BH136">IF(U124="sníž. přenesená",N124,0)</f>
        <v>0</v>
      </c>
      <c r="BI124" s="119">
        <f aca="true" t="shared" si="13" ref="BI124:BI136">IF(U124="nulová",N124,0)</f>
        <v>0</v>
      </c>
      <c r="BJ124" s="19" t="s">
        <v>87</v>
      </c>
      <c r="BK124" s="119">
        <f aca="true" t="shared" si="14" ref="BK124:BK136">ROUND(L124*K124,2)</f>
        <v>0</v>
      </c>
      <c r="BL124" s="19" t="s">
        <v>589</v>
      </c>
      <c r="BM124" s="19" t="s">
        <v>914</v>
      </c>
    </row>
    <row r="125" spans="2:65" s="1" customFormat="1" ht="22.5" customHeight="1">
      <c r="B125" s="36"/>
      <c r="C125" s="182" t="s">
        <v>105</v>
      </c>
      <c r="D125" s="182" t="s">
        <v>190</v>
      </c>
      <c r="E125" s="183" t="s">
        <v>915</v>
      </c>
      <c r="F125" s="262" t="s">
        <v>916</v>
      </c>
      <c r="G125" s="262"/>
      <c r="H125" s="262"/>
      <c r="I125" s="262"/>
      <c r="J125" s="184" t="s">
        <v>259</v>
      </c>
      <c r="K125" s="185">
        <v>20</v>
      </c>
      <c r="L125" s="263">
        <v>0</v>
      </c>
      <c r="M125" s="264"/>
      <c r="N125" s="265">
        <f t="shared" si="5"/>
        <v>0</v>
      </c>
      <c r="O125" s="253"/>
      <c r="P125" s="253"/>
      <c r="Q125" s="253"/>
      <c r="R125" s="38"/>
      <c r="T125" s="179" t="s">
        <v>22</v>
      </c>
      <c r="U125" s="45" t="s">
        <v>44</v>
      </c>
      <c r="V125" s="37"/>
      <c r="W125" s="180">
        <f t="shared" si="6"/>
        <v>0</v>
      </c>
      <c r="X125" s="180">
        <v>0</v>
      </c>
      <c r="Y125" s="180">
        <f t="shared" si="7"/>
        <v>0</v>
      </c>
      <c r="Z125" s="180">
        <v>0</v>
      </c>
      <c r="AA125" s="181">
        <f t="shared" si="8"/>
        <v>0</v>
      </c>
      <c r="AR125" s="19" t="s">
        <v>589</v>
      </c>
      <c r="AT125" s="19" t="s">
        <v>190</v>
      </c>
      <c r="AU125" s="19" t="s">
        <v>105</v>
      </c>
      <c r="AY125" s="19" t="s">
        <v>183</v>
      </c>
      <c r="BE125" s="119">
        <f t="shared" si="9"/>
        <v>0</v>
      </c>
      <c r="BF125" s="119">
        <f t="shared" si="10"/>
        <v>0</v>
      </c>
      <c r="BG125" s="119">
        <f t="shared" si="11"/>
        <v>0</v>
      </c>
      <c r="BH125" s="119">
        <f t="shared" si="12"/>
        <v>0</v>
      </c>
      <c r="BI125" s="119">
        <f t="shared" si="13"/>
        <v>0</v>
      </c>
      <c r="BJ125" s="19" t="s">
        <v>87</v>
      </c>
      <c r="BK125" s="119">
        <f t="shared" si="14"/>
        <v>0</v>
      </c>
      <c r="BL125" s="19" t="s">
        <v>589</v>
      </c>
      <c r="BM125" s="19" t="s">
        <v>917</v>
      </c>
    </row>
    <row r="126" spans="2:65" s="1" customFormat="1" ht="22.5" customHeight="1">
      <c r="B126" s="36"/>
      <c r="C126" s="182" t="s">
        <v>182</v>
      </c>
      <c r="D126" s="182" t="s">
        <v>190</v>
      </c>
      <c r="E126" s="183" t="s">
        <v>918</v>
      </c>
      <c r="F126" s="262" t="s">
        <v>919</v>
      </c>
      <c r="G126" s="262"/>
      <c r="H126" s="262"/>
      <c r="I126" s="262"/>
      <c r="J126" s="184" t="s">
        <v>213</v>
      </c>
      <c r="K126" s="185">
        <v>300</v>
      </c>
      <c r="L126" s="263">
        <v>0</v>
      </c>
      <c r="M126" s="264"/>
      <c r="N126" s="265">
        <f t="shared" si="5"/>
        <v>0</v>
      </c>
      <c r="O126" s="253"/>
      <c r="P126" s="253"/>
      <c r="Q126" s="253"/>
      <c r="R126" s="38"/>
      <c r="T126" s="179" t="s">
        <v>22</v>
      </c>
      <c r="U126" s="45" t="s">
        <v>44</v>
      </c>
      <c r="V126" s="37"/>
      <c r="W126" s="180">
        <f t="shared" si="6"/>
        <v>0</v>
      </c>
      <c r="X126" s="180">
        <v>0</v>
      </c>
      <c r="Y126" s="180">
        <f t="shared" si="7"/>
        <v>0</v>
      </c>
      <c r="Z126" s="180">
        <v>0</v>
      </c>
      <c r="AA126" s="181">
        <f t="shared" si="8"/>
        <v>0</v>
      </c>
      <c r="AR126" s="19" t="s">
        <v>589</v>
      </c>
      <c r="AT126" s="19" t="s">
        <v>190</v>
      </c>
      <c r="AU126" s="19" t="s">
        <v>105</v>
      </c>
      <c r="AY126" s="19" t="s">
        <v>183</v>
      </c>
      <c r="BE126" s="119">
        <f t="shared" si="9"/>
        <v>0</v>
      </c>
      <c r="BF126" s="119">
        <f t="shared" si="10"/>
        <v>0</v>
      </c>
      <c r="BG126" s="119">
        <f t="shared" si="11"/>
        <v>0</v>
      </c>
      <c r="BH126" s="119">
        <f t="shared" si="12"/>
        <v>0</v>
      </c>
      <c r="BI126" s="119">
        <f t="shared" si="13"/>
        <v>0</v>
      </c>
      <c r="BJ126" s="19" t="s">
        <v>87</v>
      </c>
      <c r="BK126" s="119">
        <f t="shared" si="14"/>
        <v>0</v>
      </c>
      <c r="BL126" s="19" t="s">
        <v>589</v>
      </c>
      <c r="BM126" s="19" t="s">
        <v>920</v>
      </c>
    </row>
    <row r="127" spans="2:65" s="1" customFormat="1" ht="22.5" customHeight="1">
      <c r="B127" s="36"/>
      <c r="C127" s="182" t="s">
        <v>198</v>
      </c>
      <c r="D127" s="182" t="s">
        <v>190</v>
      </c>
      <c r="E127" s="183" t="s">
        <v>921</v>
      </c>
      <c r="F127" s="262" t="s">
        <v>922</v>
      </c>
      <c r="G127" s="262"/>
      <c r="H127" s="262"/>
      <c r="I127" s="262"/>
      <c r="J127" s="184" t="s">
        <v>787</v>
      </c>
      <c r="K127" s="185">
        <v>8</v>
      </c>
      <c r="L127" s="263">
        <v>0</v>
      </c>
      <c r="M127" s="264"/>
      <c r="N127" s="265">
        <f t="shared" si="5"/>
        <v>0</v>
      </c>
      <c r="O127" s="253"/>
      <c r="P127" s="253"/>
      <c r="Q127" s="253"/>
      <c r="R127" s="38"/>
      <c r="T127" s="179" t="s">
        <v>22</v>
      </c>
      <c r="U127" s="45" t="s">
        <v>44</v>
      </c>
      <c r="V127" s="37"/>
      <c r="W127" s="180">
        <f t="shared" si="6"/>
        <v>0</v>
      </c>
      <c r="X127" s="180">
        <v>0</v>
      </c>
      <c r="Y127" s="180">
        <f t="shared" si="7"/>
        <v>0</v>
      </c>
      <c r="Z127" s="180">
        <v>0</v>
      </c>
      <c r="AA127" s="181">
        <f t="shared" si="8"/>
        <v>0</v>
      </c>
      <c r="AR127" s="19" t="s">
        <v>589</v>
      </c>
      <c r="AT127" s="19" t="s">
        <v>190</v>
      </c>
      <c r="AU127" s="19" t="s">
        <v>105</v>
      </c>
      <c r="AY127" s="19" t="s">
        <v>183</v>
      </c>
      <c r="BE127" s="119">
        <f t="shared" si="9"/>
        <v>0</v>
      </c>
      <c r="BF127" s="119">
        <f t="shared" si="10"/>
        <v>0</v>
      </c>
      <c r="BG127" s="119">
        <f t="shared" si="11"/>
        <v>0</v>
      </c>
      <c r="BH127" s="119">
        <f t="shared" si="12"/>
        <v>0</v>
      </c>
      <c r="BI127" s="119">
        <f t="shared" si="13"/>
        <v>0</v>
      </c>
      <c r="BJ127" s="19" t="s">
        <v>87</v>
      </c>
      <c r="BK127" s="119">
        <f t="shared" si="14"/>
        <v>0</v>
      </c>
      <c r="BL127" s="19" t="s">
        <v>589</v>
      </c>
      <c r="BM127" s="19" t="s">
        <v>923</v>
      </c>
    </row>
    <row r="128" spans="2:65" s="1" customFormat="1" ht="22.5" customHeight="1">
      <c r="B128" s="36"/>
      <c r="C128" s="182" t="s">
        <v>202</v>
      </c>
      <c r="D128" s="182" t="s">
        <v>190</v>
      </c>
      <c r="E128" s="183" t="s">
        <v>924</v>
      </c>
      <c r="F128" s="262" t="s">
        <v>925</v>
      </c>
      <c r="G128" s="262"/>
      <c r="H128" s="262"/>
      <c r="I128" s="262"/>
      <c r="J128" s="184" t="s">
        <v>259</v>
      </c>
      <c r="K128" s="185">
        <v>13</v>
      </c>
      <c r="L128" s="263">
        <v>0</v>
      </c>
      <c r="M128" s="264"/>
      <c r="N128" s="265">
        <f t="shared" si="5"/>
        <v>0</v>
      </c>
      <c r="O128" s="253"/>
      <c r="P128" s="253"/>
      <c r="Q128" s="253"/>
      <c r="R128" s="38"/>
      <c r="T128" s="179" t="s">
        <v>22</v>
      </c>
      <c r="U128" s="45" t="s">
        <v>44</v>
      </c>
      <c r="V128" s="37"/>
      <c r="W128" s="180">
        <f t="shared" si="6"/>
        <v>0</v>
      </c>
      <c r="X128" s="180">
        <v>0</v>
      </c>
      <c r="Y128" s="180">
        <f t="shared" si="7"/>
        <v>0</v>
      </c>
      <c r="Z128" s="180">
        <v>0</v>
      </c>
      <c r="AA128" s="181">
        <f t="shared" si="8"/>
        <v>0</v>
      </c>
      <c r="AR128" s="19" t="s">
        <v>589</v>
      </c>
      <c r="AT128" s="19" t="s">
        <v>190</v>
      </c>
      <c r="AU128" s="19" t="s">
        <v>105</v>
      </c>
      <c r="AY128" s="19" t="s">
        <v>183</v>
      </c>
      <c r="BE128" s="119">
        <f t="shared" si="9"/>
        <v>0</v>
      </c>
      <c r="BF128" s="119">
        <f t="shared" si="10"/>
        <v>0</v>
      </c>
      <c r="BG128" s="119">
        <f t="shared" si="11"/>
        <v>0</v>
      </c>
      <c r="BH128" s="119">
        <f t="shared" si="12"/>
        <v>0</v>
      </c>
      <c r="BI128" s="119">
        <f t="shared" si="13"/>
        <v>0</v>
      </c>
      <c r="BJ128" s="19" t="s">
        <v>87</v>
      </c>
      <c r="BK128" s="119">
        <f t="shared" si="14"/>
        <v>0</v>
      </c>
      <c r="BL128" s="19" t="s">
        <v>589</v>
      </c>
      <c r="BM128" s="19" t="s">
        <v>926</v>
      </c>
    </row>
    <row r="129" spans="2:65" s="1" customFormat="1" ht="31.5" customHeight="1">
      <c r="B129" s="36"/>
      <c r="C129" s="182" t="s">
        <v>206</v>
      </c>
      <c r="D129" s="182" t="s">
        <v>190</v>
      </c>
      <c r="E129" s="183" t="s">
        <v>927</v>
      </c>
      <c r="F129" s="262" t="s">
        <v>928</v>
      </c>
      <c r="G129" s="262"/>
      <c r="H129" s="262"/>
      <c r="I129" s="262"/>
      <c r="J129" s="184" t="s">
        <v>259</v>
      </c>
      <c r="K129" s="185">
        <v>13</v>
      </c>
      <c r="L129" s="263">
        <v>0</v>
      </c>
      <c r="M129" s="264"/>
      <c r="N129" s="265">
        <f t="shared" si="5"/>
        <v>0</v>
      </c>
      <c r="O129" s="253"/>
      <c r="P129" s="253"/>
      <c r="Q129" s="253"/>
      <c r="R129" s="38"/>
      <c r="T129" s="179" t="s">
        <v>22</v>
      </c>
      <c r="U129" s="45" t="s">
        <v>44</v>
      </c>
      <c r="V129" s="37"/>
      <c r="W129" s="180">
        <f t="shared" si="6"/>
        <v>0</v>
      </c>
      <c r="X129" s="180">
        <v>0</v>
      </c>
      <c r="Y129" s="180">
        <f t="shared" si="7"/>
        <v>0</v>
      </c>
      <c r="Z129" s="180">
        <v>0</v>
      </c>
      <c r="AA129" s="181">
        <f t="shared" si="8"/>
        <v>0</v>
      </c>
      <c r="AR129" s="19" t="s">
        <v>589</v>
      </c>
      <c r="AT129" s="19" t="s">
        <v>190</v>
      </c>
      <c r="AU129" s="19" t="s">
        <v>105</v>
      </c>
      <c r="AY129" s="19" t="s">
        <v>183</v>
      </c>
      <c r="BE129" s="119">
        <f t="shared" si="9"/>
        <v>0</v>
      </c>
      <c r="BF129" s="119">
        <f t="shared" si="10"/>
        <v>0</v>
      </c>
      <c r="BG129" s="119">
        <f t="shared" si="11"/>
        <v>0</v>
      </c>
      <c r="BH129" s="119">
        <f t="shared" si="12"/>
        <v>0</v>
      </c>
      <c r="BI129" s="119">
        <f t="shared" si="13"/>
        <v>0</v>
      </c>
      <c r="BJ129" s="19" t="s">
        <v>87</v>
      </c>
      <c r="BK129" s="119">
        <f t="shared" si="14"/>
        <v>0</v>
      </c>
      <c r="BL129" s="19" t="s">
        <v>589</v>
      </c>
      <c r="BM129" s="19" t="s">
        <v>929</v>
      </c>
    </row>
    <row r="130" spans="2:65" s="1" customFormat="1" ht="22.5" customHeight="1">
      <c r="B130" s="36"/>
      <c r="C130" s="182" t="s">
        <v>210</v>
      </c>
      <c r="D130" s="182" t="s">
        <v>190</v>
      </c>
      <c r="E130" s="183" t="s">
        <v>930</v>
      </c>
      <c r="F130" s="262" t="s">
        <v>931</v>
      </c>
      <c r="G130" s="262"/>
      <c r="H130" s="262"/>
      <c r="I130" s="262"/>
      <c r="J130" s="184" t="s">
        <v>259</v>
      </c>
      <c r="K130" s="185">
        <v>1</v>
      </c>
      <c r="L130" s="263">
        <v>0</v>
      </c>
      <c r="M130" s="264"/>
      <c r="N130" s="265">
        <f t="shared" si="5"/>
        <v>0</v>
      </c>
      <c r="O130" s="253"/>
      <c r="P130" s="253"/>
      <c r="Q130" s="253"/>
      <c r="R130" s="38"/>
      <c r="T130" s="179" t="s">
        <v>22</v>
      </c>
      <c r="U130" s="45" t="s">
        <v>44</v>
      </c>
      <c r="V130" s="37"/>
      <c r="W130" s="180">
        <f t="shared" si="6"/>
        <v>0</v>
      </c>
      <c r="X130" s="180">
        <v>0</v>
      </c>
      <c r="Y130" s="180">
        <f t="shared" si="7"/>
        <v>0</v>
      </c>
      <c r="Z130" s="180">
        <v>0</v>
      </c>
      <c r="AA130" s="181">
        <f t="shared" si="8"/>
        <v>0</v>
      </c>
      <c r="AR130" s="19" t="s">
        <v>589</v>
      </c>
      <c r="AT130" s="19" t="s">
        <v>190</v>
      </c>
      <c r="AU130" s="19" t="s">
        <v>105</v>
      </c>
      <c r="AY130" s="19" t="s">
        <v>183</v>
      </c>
      <c r="BE130" s="119">
        <f t="shared" si="9"/>
        <v>0</v>
      </c>
      <c r="BF130" s="119">
        <f t="shared" si="10"/>
        <v>0</v>
      </c>
      <c r="BG130" s="119">
        <f t="shared" si="11"/>
        <v>0</v>
      </c>
      <c r="BH130" s="119">
        <f t="shared" si="12"/>
        <v>0</v>
      </c>
      <c r="BI130" s="119">
        <f t="shared" si="13"/>
        <v>0</v>
      </c>
      <c r="BJ130" s="19" t="s">
        <v>87</v>
      </c>
      <c r="BK130" s="119">
        <f t="shared" si="14"/>
        <v>0</v>
      </c>
      <c r="BL130" s="19" t="s">
        <v>589</v>
      </c>
      <c r="BM130" s="19" t="s">
        <v>932</v>
      </c>
    </row>
    <row r="131" spans="2:65" s="1" customFormat="1" ht="22.5" customHeight="1">
      <c r="B131" s="36"/>
      <c r="C131" s="182" t="s">
        <v>215</v>
      </c>
      <c r="D131" s="182" t="s">
        <v>190</v>
      </c>
      <c r="E131" s="183" t="s">
        <v>933</v>
      </c>
      <c r="F131" s="262" t="s">
        <v>934</v>
      </c>
      <c r="G131" s="262"/>
      <c r="H131" s="262"/>
      <c r="I131" s="262"/>
      <c r="J131" s="184" t="s">
        <v>259</v>
      </c>
      <c r="K131" s="185">
        <v>1</v>
      </c>
      <c r="L131" s="263">
        <v>0</v>
      </c>
      <c r="M131" s="264"/>
      <c r="N131" s="265">
        <f t="shared" si="5"/>
        <v>0</v>
      </c>
      <c r="O131" s="253"/>
      <c r="P131" s="253"/>
      <c r="Q131" s="253"/>
      <c r="R131" s="38"/>
      <c r="T131" s="179" t="s">
        <v>22</v>
      </c>
      <c r="U131" s="45" t="s">
        <v>44</v>
      </c>
      <c r="V131" s="37"/>
      <c r="W131" s="180">
        <f t="shared" si="6"/>
        <v>0</v>
      </c>
      <c r="X131" s="180">
        <v>0</v>
      </c>
      <c r="Y131" s="180">
        <f t="shared" si="7"/>
        <v>0</v>
      </c>
      <c r="Z131" s="180">
        <v>0</v>
      </c>
      <c r="AA131" s="181">
        <f t="shared" si="8"/>
        <v>0</v>
      </c>
      <c r="AR131" s="19" t="s">
        <v>589</v>
      </c>
      <c r="AT131" s="19" t="s">
        <v>190</v>
      </c>
      <c r="AU131" s="19" t="s">
        <v>105</v>
      </c>
      <c r="AY131" s="19" t="s">
        <v>183</v>
      </c>
      <c r="BE131" s="119">
        <f t="shared" si="9"/>
        <v>0</v>
      </c>
      <c r="BF131" s="119">
        <f t="shared" si="10"/>
        <v>0</v>
      </c>
      <c r="BG131" s="119">
        <f t="shared" si="11"/>
        <v>0</v>
      </c>
      <c r="BH131" s="119">
        <f t="shared" si="12"/>
        <v>0</v>
      </c>
      <c r="BI131" s="119">
        <f t="shared" si="13"/>
        <v>0</v>
      </c>
      <c r="BJ131" s="19" t="s">
        <v>87</v>
      </c>
      <c r="BK131" s="119">
        <f t="shared" si="14"/>
        <v>0</v>
      </c>
      <c r="BL131" s="19" t="s">
        <v>589</v>
      </c>
      <c r="BM131" s="19" t="s">
        <v>935</v>
      </c>
    </row>
    <row r="132" spans="2:65" s="1" customFormat="1" ht="22.5" customHeight="1">
      <c r="B132" s="36"/>
      <c r="C132" s="182" t="s">
        <v>219</v>
      </c>
      <c r="D132" s="182" t="s">
        <v>190</v>
      </c>
      <c r="E132" s="183" t="s">
        <v>936</v>
      </c>
      <c r="F132" s="262" t="s">
        <v>937</v>
      </c>
      <c r="G132" s="262"/>
      <c r="H132" s="262"/>
      <c r="I132" s="262"/>
      <c r="J132" s="184" t="s">
        <v>259</v>
      </c>
      <c r="K132" s="185">
        <v>2</v>
      </c>
      <c r="L132" s="263">
        <v>0</v>
      </c>
      <c r="M132" s="264"/>
      <c r="N132" s="265">
        <f t="shared" si="5"/>
        <v>0</v>
      </c>
      <c r="O132" s="253"/>
      <c r="P132" s="253"/>
      <c r="Q132" s="253"/>
      <c r="R132" s="38"/>
      <c r="T132" s="179" t="s">
        <v>22</v>
      </c>
      <c r="U132" s="45" t="s">
        <v>44</v>
      </c>
      <c r="V132" s="37"/>
      <c r="W132" s="180">
        <f t="shared" si="6"/>
        <v>0</v>
      </c>
      <c r="X132" s="180">
        <v>0</v>
      </c>
      <c r="Y132" s="180">
        <f t="shared" si="7"/>
        <v>0</v>
      </c>
      <c r="Z132" s="180">
        <v>0</v>
      </c>
      <c r="AA132" s="181">
        <f t="shared" si="8"/>
        <v>0</v>
      </c>
      <c r="AR132" s="19" t="s">
        <v>589</v>
      </c>
      <c r="AT132" s="19" t="s">
        <v>190</v>
      </c>
      <c r="AU132" s="19" t="s">
        <v>105</v>
      </c>
      <c r="AY132" s="19" t="s">
        <v>183</v>
      </c>
      <c r="BE132" s="119">
        <f t="shared" si="9"/>
        <v>0</v>
      </c>
      <c r="BF132" s="119">
        <f t="shared" si="10"/>
        <v>0</v>
      </c>
      <c r="BG132" s="119">
        <f t="shared" si="11"/>
        <v>0</v>
      </c>
      <c r="BH132" s="119">
        <f t="shared" si="12"/>
        <v>0</v>
      </c>
      <c r="BI132" s="119">
        <f t="shared" si="13"/>
        <v>0</v>
      </c>
      <c r="BJ132" s="19" t="s">
        <v>87</v>
      </c>
      <c r="BK132" s="119">
        <f t="shared" si="14"/>
        <v>0</v>
      </c>
      <c r="BL132" s="19" t="s">
        <v>589</v>
      </c>
      <c r="BM132" s="19" t="s">
        <v>938</v>
      </c>
    </row>
    <row r="133" spans="2:65" s="1" customFormat="1" ht="22.5" customHeight="1">
      <c r="B133" s="36"/>
      <c r="C133" s="182" t="s">
        <v>223</v>
      </c>
      <c r="D133" s="182" t="s">
        <v>190</v>
      </c>
      <c r="E133" s="183" t="s">
        <v>939</v>
      </c>
      <c r="F133" s="262" t="s">
        <v>940</v>
      </c>
      <c r="G133" s="262"/>
      <c r="H133" s="262"/>
      <c r="I133" s="262"/>
      <c r="J133" s="184" t="s">
        <v>259</v>
      </c>
      <c r="K133" s="185">
        <v>1</v>
      </c>
      <c r="L133" s="263">
        <v>0</v>
      </c>
      <c r="M133" s="264"/>
      <c r="N133" s="265">
        <f t="shared" si="5"/>
        <v>0</v>
      </c>
      <c r="O133" s="253"/>
      <c r="P133" s="253"/>
      <c r="Q133" s="253"/>
      <c r="R133" s="38"/>
      <c r="T133" s="179" t="s">
        <v>22</v>
      </c>
      <c r="U133" s="45" t="s">
        <v>44</v>
      </c>
      <c r="V133" s="37"/>
      <c r="W133" s="180">
        <f t="shared" si="6"/>
        <v>0</v>
      </c>
      <c r="X133" s="180">
        <v>0</v>
      </c>
      <c r="Y133" s="180">
        <f t="shared" si="7"/>
        <v>0</v>
      </c>
      <c r="Z133" s="180">
        <v>0</v>
      </c>
      <c r="AA133" s="181">
        <f t="shared" si="8"/>
        <v>0</v>
      </c>
      <c r="AR133" s="19" t="s">
        <v>589</v>
      </c>
      <c r="AT133" s="19" t="s">
        <v>190</v>
      </c>
      <c r="AU133" s="19" t="s">
        <v>105</v>
      </c>
      <c r="AY133" s="19" t="s">
        <v>183</v>
      </c>
      <c r="BE133" s="119">
        <f t="shared" si="9"/>
        <v>0</v>
      </c>
      <c r="BF133" s="119">
        <f t="shared" si="10"/>
        <v>0</v>
      </c>
      <c r="BG133" s="119">
        <f t="shared" si="11"/>
        <v>0</v>
      </c>
      <c r="BH133" s="119">
        <f t="shared" si="12"/>
        <v>0</v>
      </c>
      <c r="BI133" s="119">
        <f t="shared" si="13"/>
        <v>0</v>
      </c>
      <c r="BJ133" s="19" t="s">
        <v>87</v>
      </c>
      <c r="BK133" s="119">
        <f t="shared" si="14"/>
        <v>0</v>
      </c>
      <c r="BL133" s="19" t="s">
        <v>589</v>
      </c>
      <c r="BM133" s="19" t="s">
        <v>941</v>
      </c>
    </row>
    <row r="134" spans="2:65" s="1" customFormat="1" ht="22.5" customHeight="1">
      <c r="B134" s="36"/>
      <c r="C134" s="182" t="s">
        <v>227</v>
      </c>
      <c r="D134" s="182" t="s">
        <v>190</v>
      </c>
      <c r="E134" s="183" t="s">
        <v>942</v>
      </c>
      <c r="F134" s="262" t="s">
        <v>790</v>
      </c>
      <c r="G134" s="262"/>
      <c r="H134" s="262"/>
      <c r="I134" s="262"/>
      <c r="J134" s="184" t="s">
        <v>259</v>
      </c>
      <c r="K134" s="185">
        <v>16</v>
      </c>
      <c r="L134" s="263">
        <v>0</v>
      </c>
      <c r="M134" s="264"/>
      <c r="N134" s="265">
        <f t="shared" si="5"/>
        <v>0</v>
      </c>
      <c r="O134" s="253"/>
      <c r="P134" s="253"/>
      <c r="Q134" s="253"/>
      <c r="R134" s="38"/>
      <c r="T134" s="179" t="s">
        <v>22</v>
      </c>
      <c r="U134" s="45" t="s">
        <v>44</v>
      </c>
      <c r="V134" s="37"/>
      <c r="W134" s="180">
        <f t="shared" si="6"/>
        <v>0</v>
      </c>
      <c r="X134" s="180">
        <v>0</v>
      </c>
      <c r="Y134" s="180">
        <f t="shared" si="7"/>
        <v>0</v>
      </c>
      <c r="Z134" s="180">
        <v>0</v>
      </c>
      <c r="AA134" s="181">
        <f t="shared" si="8"/>
        <v>0</v>
      </c>
      <c r="AR134" s="19" t="s">
        <v>589</v>
      </c>
      <c r="AT134" s="19" t="s">
        <v>190</v>
      </c>
      <c r="AU134" s="19" t="s">
        <v>105</v>
      </c>
      <c r="AY134" s="19" t="s">
        <v>183</v>
      </c>
      <c r="BE134" s="119">
        <f t="shared" si="9"/>
        <v>0</v>
      </c>
      <c r="BF134" s="119">
        <f t="shared" si="10"/>
        <v>0</v>
      </c>
      <c r="BG134" s="119">
        <f t="shared" si="11"/>
        <v>0</v>
      </c>
      <c r="BH134" s="119">
        <f t="shared" si="12"/>
        <v>0</v>
      </c>
      <c r="BI134" s="119">
        <f t="shared" si="13"/>
        <v>0</v>
      </c>
      <c r="BJ134" s="19" t="s">
        <v>87</v>
      </c>
      <c r="BK134" s="119">
        <f t="shared" si="14"/>
        <v>0</v>
      </c>
      <c r="BL134" s="19" t="s">
        <v>589</v>
      </c>
      <c r="BM134" s="19" t="s">
        <v>943</v>
      </c>
    </row>
    <row r="135" spans="2:65" s="1" customFormat="1" ht="22.5" customHeight="1">
      <c r="B135" s="36"/>
      <c r="C135" s="182" t="s">
        <v>232</v>
      </c>
      <c r="D135" s="182" t="s">
        <v>190</v>
      </c>
      <c r="E135" s="183" t="s">
        <v>944</v>
      </c>
      <c r="F135" s="262" t="s">
        <v>786</v>
      </c>
      <c r="G135" s="262"/>
      <c r="H135" s="262"/>
      <c r="I135" s="262"/>
      <c r="J135" s="184" t="s">
        <v>259</v>
      </c>
      <c r="K135" s="185">
        <v>1</v>
      </c>
      <c r="L135" s="263">
        <v>0</v>
      </c>
      <c r="M135" s="264"/>
      <c r="N135" s="265">
        <f t="shared" si="5"/>
        <v>0</v>
      </c>
      <c r="O135" s="253"/>
      <c r="P135" s="253"/>
      <c r="Q135" s="253"/>
      <c r="R135" s="38"/>
      <c r="T135" s="179" t="s">
        <v>22</v>
      </c>
      <c r="U135" s="45" t="s">
        <v>44</v>
      </c>
      <c r="V135" s="37"/>
      <c r="W135" s="180">
        <f t="shared" si="6"/>
        <v>0</v>
      </c>
      <c r="X135" s="180">
        <v>0</v>
      </c>
      <c r="Y135" s="180">
        <f t="shared" si="7"/>
        <v>0</v>
      </c>
      <c r="Z135" s="180">
        <v>0</v>
      </c>
      <c r="AA135" s="181">
        <f t="shared" si="8"/>
        <v>0</v>
      </c>
      <c r="AR135" s="19" t="s">
        <v>589</v>
      </c>
      <c r="AT135" s="19" t="s">
        <v>190</v>
      </c>
      <c r="AU135" s="19" t="s">
        <v>105</v>
      </c>
      <c r="AY135" s="19" t="s">
        <v>183</v>
      </c>
      <c r="BE135" s="119">
        <f t="shared" si="9"/>
        <v>0</v>
      </c>
      <c r="BF135" s="119">
        <f t="shared" si="10"/>
        <v>0</v>
      </c>
      <c r="BG135" s="119">
        <f t="shared" si="11"/>
        <v>0</v>
      </c>
      <c r="BH135" s="119">
        <f t="shared" si="12"/>
        <v>0</v>
      </c>
      <c r="BI135" s="119">
        <f t="shared" si="13"/>
        <v>0</v>
      </c>
      <c r="BJ135" s="19" t="s">
        <v>87</v>
      </c>
      <c r="BK135" s="119">
        <f t="shared" si="14"/>
        <v>0</v>
      </c>
      <c r="BL135" s="19" t="s">
        <v>589</v>
      </c>
      <c r="BM135" s="19" t="s">
        <v>945</v>
      </c>
    </row>
    <row r="136" spans="2:65" s="1" customFormat="1" ht="22.5" customHeight="1">
      <c r="B136" s="36"/>
      <c r="C136" s="182" t="s">
        <v>237</v>
      </c>
      <c r="D136" s="182" t="s">
        <v>190</v>
      </c>
      <c r="E136" s="183" t="s">
        <v>946</v>
      </c>
      <c r="F136" s="262" t="s">
        <v>947</v>
      </c>
      <c r="G136" s="262"/>
      <c r="H136" s="262"/>
      <c r="I136" s="262"/>
      <c r="J136" s="184" t="s">
        <v>259</v>
      </c>
      <c r="K136" s="185">
        <v>1</v>
      </c>
      <c r="L136" s="263">
        <v>0</v>
      </c>
      <c r="M136" s="264"/>
      <c r="N136" s="265">
        <f t="shared" si="5"/>
        <v>0</v>
      </c>
      <c r="O136" s="253"/>
      <c r="P136" s="253"/>
      <c r="Q136" s="253"/>
      <c r="R136" s="38"/>
      <c r="T136" s="179" t="s">
        <v>22</v>
      </c>
      <c r="U136" s="45" t="s">
        <v>44</v>
      </c>
      <c r="V136" s="37"/>
      <c r="W136" s="180">
        <f t="shared" si="6"/>
        <v>0</v>
      </c>
      <c r="X136" s="180">
        <v>0</v>
      </c>
      <c r="Y136" s="180">
        <f t="shared" si="7"/>
        <v>0</v>
      </c>
      <c r="Z136" s="180">
        <v>0</v>
      </c>
      <c r="AA136" s="181">
        <f t="shared" si="8"/>
        <v>0</v>
      </c>
      <c r="AR136" s="19" t="s">
        <v>589</v>
      </c>
      <c r="AT136" s="19" t="s">
        <v>190</v>
      </c>
      <c r="AU136" s="19" t="s">
        <v>105</v>
      </c>
      <c r="AY136" s="19" t="s">
        <v>183</v>
      </c>
      <c r="BE136" s="119">
        <f t="shared" si="9"/>
        <v>0</v>
      </c>
      <c r="BF136" s="119">
        <f t="shared" si="10"/>
        <v>0</v>
      </c>
      <c r="BG136" s="119">
        <f t="shared" si="11"/>
        <v>0</v>
      </c>
      <c r="BH136" s="119">
        <f t="shared" si="12"/>
        <v>0</v>
      </c>
      <c r="BI136" s="119">
        <f t="shared" si="13"/>
        <v>0</v>
      </c>
      <c r="BJ136" s="19" t="s">
        <v>87</v>
      </c>
      <c r="BK136" s="119">
        <f t="shared" si="14"/>
        <v>0</v>
      </c>
      <c r="BL136" s="19" t="s">
        <v>589</v>
      </c>
      <c r="BM136" s="19" t="s">
        <v>948</v>
      </c>
    </row>
    <row r="137" spans="2:63" s="10" customFormat="1" ht="29.9" customHeight="1">
      <c r="B137" s="164"/>
      <c r="C137" s="165"/>
      <c r="D137" s="174" t="s">
        <v>908</v>
      </c>
      <c r="E137" s="174"/>
      <c r="F137" s="174"/>
      <c r="G137" s="174"/>
      <c r="H137" s="174"/>
      <c r="I137" s="174"/>
      <c r="J137" s="174"/>
      <c r="K137" s="174"/>
      <c r="L137" s="174"/>
      <c r="M137" s="174"/>
      <c r="N137" s="260">
        <f>BK137</f>
        <v>0</v>
      </c>
      <c r="O137" s="261"/>
      <c r="P137" s="261"/>
      <c r="Q137" s="261"/>
      <c r="R137" s="167"/>
      <c r="T137" s="168"/>
      <c r="U137" s="165"/>
      <c r="V137" s="165"/>
      <c r="W137" s="169">
        <f>SUM(W138:W139)</f>
        <v>0</v>
      </c>
      <c r="X137" s="165"/>
      <c r="Y137" s="169">
        <f>SUM(Y138:Y139)</f>
        <v>0</v>
      </c>
      <c r="Z137" s="165"/>
      <c r="AA137" s="170">
        <f>SUM(AA138:AA139)</f>
        <v>0</v>
      </c>
      <c r="AR137" s="171" t="s">
        <v>198</v>
      </c>
      <c r="AT137" s="172" t="s">
        <v>78</v>
      </c>
      <c r="AU137" s="172" t="s">
        <v>87</v>
      </c>
      <c r="AY137" s="171" t="s">
        <v>183</v>
      </c>
      <c r="BK137" s="173">
        <f>SUM(BK138:BK139)</f>
        <v>0</v>
      </c>
    </row>
    <row r="138" spans="2:65" s="1" customFormat="1" ht="22.5" customHeight="1">
      <c r="B138" s="36"/>
      <c r="C138" s="182" t="s">
        <v>241</v>
      </c>
      <c r="D138" s="182" t="s">
        <v>190</v>
      </c>
      <c r="E138" s="183" t="s">
        <v>949</v>
      </c>
      <c r="F138" s="262" t="s">
        <v>950</v>
      </c>
      <c r="G138" s="262"/>
      <c r="H138" s="262"/>
      <c r="I138" s="262"/>
      <c r="J138" s="184" t="s">
        <v>213</v>
      </c>
      <c r="K138" s="185">
        <v>300</v>
      </c>
      <c r="L138" s="263">
        <v>0</v>
      </c>
      <c r="M138" s="264"/>
      <c r="N138" s="265">
        <f>ROUND(L138*K138,2)</f>
        <v>0</v>
      </c>
      <c r="O138" s="253"/>
      <c r="P138" s="253"/>
      <c r="Q138" s="253"/>
      <c r="R138" s="38"/>
      <c r="T138" s="179" t="s">
        <v>22</v>
      </c>
      <c r="U138" s="45" t="s">
        <v>44</v>
      </c>
      <c r="V138" s="37"/>
      <c r="W138" s="180">
        <f>V138*K138</f>
        <v>0</v>
      </c>
      <c r="X138" s="180">
        <v>0</v>
      </c>
      <c r="Y138" s="180">
        <f>X138*K138</f>
        <v>0</v>
      </c>
      <c r="Z138" s="180">
        <v>0</v>
      </c>
      <c r="AA138" s="181">
        <f>Z138*K138</f>
        <v>0</v>
      </c>
      <c r="AR138" s="19" t="s">
        <v>589</v>
      </c>
      <c r="AT138" s="19" t="s">
        <v>190</v>
      </c>
      <c r="AU138" s="19" t="s">
        <v>105</v>
      </c>
      <c r="AY138" s="19" t="s">
        <v>183</v>
      </c>
      <c r="BE138" s="119">
        <f>IF(U138="základní",N138,0)</f>
        <v>0</v>
      </c>
      <c r="BF138" s="119">
        <f>IF(U138="snížená",N138,0)</f>
        <v>0</v>
      </c>
      <c r="BG138" s="119">
        <f>IF(U138="zákl. přenesená",N138,0)</f>
        <v>0</v>
      </c>
      <c r="BH138" s="119">
        <f>IF(U138="sníž. přenesená",N138,0)</f>
        <v>0</v>
      </c>
      <c r="BI138" s="119">
        <f>IF(U138="nulová",N138,0)</f>
        <v>0</v>
      </c>
      <c r="BJ138" s="19" t="s">
        <v>87</v>
      </c>
      <c r="BK138" s="119">
        <f>ROUND(L138*K138,2)</f>
        <v>0</v>
      </c>
      <c r="BL138" s="19" t="s">
        <v>589</v>
      </c>
      <c r="BM138" s="19" t="s">
        <v>951</v>
      </c>
    </row>
    <row r="139" spans="2:65" s="1" customFormat="1" ht="57" customHeight="1">
      <c r="B139" s="36"/>
      <c r="C139" s="182" t="s">
        <v>11</v>
      </c>
      <c r="D139" s="182" t="s">
        <v>190</v>
      </c>
      <c r="E139" s="183" t="s">
        <v>952</v>
      </c>
      <c r="F139" s="262" t="s">
        <v>953</v>
      </c>
      <c r="G139" s="262"/>
      <c r="H139" s="262"/>
      <c r="I139" s="262"/>
      <c r="J139" s="184" t="s">
        <v>213</v>
      </c>
      <c r="K139" s="185">
        <v>300</v>
      </c>
      <c r="L139" s="263">
        <v>0</v>
      </c>
      <c r="M139" s="264"/>
      <c r="N139" s="265">
        <f>ROUND(L139*K139,2)</f>
        <v>0</v>
      </c>
      <c r="O139" s="253"/>
      <c r="P139" s="253"/>
      <c r="Q139" s="253"/>
      <c r="R139" s="38"/>
      <c r="T139" s="179" t="s">
        <v>22</v>
      </c>
      <c r="U139" s="45" t="s">
        <v>44</v>
      </c>
      <c r="V139" s="37"/>
      <c r="W139" s="180">
        <f>V139*K139</f>
        <v>0</v>
      </c>
      <c r="X139" s="180">
        <v>0</v>
      </c>
      <c r="Y139" s="180">
        <f>X139*K139</f>
        <v>0</v>
      </c>
      <c r="Z139" s="180">
        <v>0</v>
      </c>
      <c r="AA139" s="181">
        <f>Z139*K139</f>
        <v>0</v>
      </c>
      <c r="AR139" s="19" t="s">
        <v>589</v>
      </c>
      <c r="AT139" s="19" t="s">
        <v>190</v>
      </c>
      <c r="AU139" s="19" t="s">
        <v>105</v>
      </c>
      <c r="AY139" s="19" t="s">
        <v>183</v>
      </c>
      <c r="BE139" s="119">
        <f>IF(U139="základní",N139,0)</f>
        <v>0</v>
      </c>
      <c r="BF139" s="119">
        <f>IF(U139="snížená",N139,0)</f>
        <v>0</v>
      </c>
      <c r="BG139" s="119">
        <f>IF(U139="zákl. přenesená",N139,0)</f>
        <v>0</v>
      </c>
      <c r="BH139" s="119">
        <f>IF(U139="sníž. přenesená",N139,0)</f>
        <v>0</v>
      </c>
      <c r="BI139" s="119">
        <f>IF(U139="nulová",N139,0)</f>
        <v>0</v>
      </c>
      <c r="BJ139" s="19" t="s">
        <v>87</v>
      </c>
      <c r="BK139" s="119">
        <f>ROUND(L139*K139,2)</f>
        <v>0</v>
      </c>
      <c r="BL139" s="19" t="s">
        <v>589</v>
      </c>
      <c r="BM139" s="19" t="s">
        <v>954</v>
      </c>
    </row>
    <row r="140" spans="2:63" s="10" customFormat="1" ht="29.9" customHeight="1">
      <c r="B140" s="164"/>
      <c r="C140" s="165"/>
      <c r="D140" s="174" t="s">
        <v>909</v>
      </c>
      <c r="E140" s="174"/>
      <c r="F140" s="174"/>
      <c r="G140" s="174"/>
      <c r="H140" s="174"/>
      <c r="I140" s="174"/>
      <c r="J140" s="174"/>
      <c r="K140" s="174"/>
      <c r="L140" s="174"/>
      <c r="M140" s="174"/>
      <c r="N140" s="260">
        <f>BK140</f>
        <v>0</v>
      </c>
      <c r="O140" s="261"/>
      <c r="P140" s="261"/>
      <c r="Q140" s="261"/>
      <c r="R140" s="167"/>
      <c r="T140" s="168"/>
      <c r="U140" s="165"/>
      <c r="V140" s="165"/>
      <c r="W140" s="169">
        <f>SUM(W141:W144)</f>
        <v>0</v>
      </c>
      <c r="X140" s="165"/>
      <c r="Y140" s="169">
        <f>SUM(Y141:Y144)</f>
        <v>0</v>
      </c>
      <c r="Z140" s="165"/>
      <c r="AA140" s="170">
        <f>SUM(AA141:AA144)</f>
        <v>0</v>
      </c>
      <c r="AR140" s="171" t="s">
        <v>198</v>
      </c>
      <c r="AT140" s="172" t="s">
        <v>78</v>
      </c>
      <c r="AU140" s="172" t="s">
        <v>87</v>
      </c>
      <c r="AY140" s="171" t="s">
        <v>183</v>
      </c>
      <c r="BK140" s="173">
        <f>SUM(BK141:BK144)</f>
        <v>0</v>
      </c>
    </row>
    <row r="141" spans="2:65" s="1" customFormat="1" ht="69.75" customHeight="1">
      <c r="B141" s="36"/>
      <c r="C141" s="182" t="s">
        <v>248</v>
      </c>
      <c r="D141" s="182" t="s">
        <v>190</v>
      </c>
      <c r="E141" s="183" t="s">
        <v>955</v>
      </c>
      <c r="F141" s="262" t="s">
        <v>956</v>
      </c>
      <c r="G141" s="262"/>
      <c r="H141" s="262"/>
      <c r="I141" s="262"/>
      <c r="J141" s="184" t="s">
        <v>213</v>
      </c>
      <c r="K141" s="185">
        <v>80</v>
      </c>
      <c r="L141" s="263">
        <v>0</v>
      </c>
      <c r="M141" s="264"/>
      <c r="N141" s="265">
        <f>ROUND(L141*K141,2)</f>
        <v>0</v>
      </c>
      <c r="O141" s="253"/>
      <c r="P141" s="253"/>
      <c r="Q141" s="253"/>
      <c r="R141" s="38"/>
      <c r="T141" s="179" t="s">
        <v>22</v>
      </c>
      <c r="U141" s="45" t="s">
        <v>44</v>
      </c>
      <c r="V141" s="37"/>
      <c r="W141" s="180">
        <f>V141*K141</f>
        <v>0</v>
      </c>
      <c r="X141" s="180">
        <v>0</v>
      </c>
      <c r="Y141" s="180">
        <f>X141*K141</f>
        <v>0</v>
      </c>
      <c r="Z141" s="180">
        <v>0</v>
      </c>
      <c r="AA141" s="181">
        <f>Z141*K141</f>
        <v>0</v>
      </c>
      <c r="AR141" s="19" t="s">
        <v>589</v>
      </c>
      <c r="AT141" s="19" t="s">
        <v>190</v>
      </c>
      <c r="AU141" s="19" t="s">
        <v>105</v>
      </c>
      <c r="AY141" s="19" t="s">
        <v>183</v>
      </c>
      <c r="BE141" s="119">
        <f>IF(U141="základní",N141,0)</f>
        <v>0</v>
      </c>
      <c r="BF141" s="119">
        <f>IF(U141="snížená",N141,0)</f>
        <v>0</v>
      </c>
      <c r="BG141" s="119">
        <f>IF(U141="zákl. přenesená",N141,0)</f>
        <v>0</v>
      </c>
      <c r="BH141" s="119">
        <f>IF(U141="sníž. přenesená",N141,0)</f>
        <v>0</v>
      </c>
      <c r="BI141" s="119">
        <f>IF(U141="nulová",N141,0)</f>
        <v>0</v>
      </c>
      <c r="BJ141" s="19" t="s">
        <v>87</v>
      </c>
      <c r="BK141" s="119">
        <f>ROUND(L141*K141,2)</f>
        <v>0</v>
      </c>
      <c r="BL141" s="19" t="s">
        <v>589</v>
      </c>
      <c r="BM141" s="19" t="s">
        <v>957</v>
      </c>
    </row>
    <row r="142" spans="2:65" s="1" customFormat="1" ht="57" customHeight="1">
      <c r="B142" s="36"/>
      <c r="C142" s="182" t="s">
        <v>252</v>
      </c>
      <c r="D142" s="182" t="s">
        <v>190</v>
      </c>
      <c r="E142" s="183" t="s">
        <v>958</v>
      </c>
      <c r="F142" s="262" t="s">
        <v>959</v>
      </c>
      <c r="G142" s="262"/>
      <c r="H142" s="262"/>
      <c r="I142" s="262"/>
      <c r="J142" s="184" t="s">
        <v>213</v>
      </c>
      <c r="K142" s="185">
        <v>20</v>
      </c>
      <c r="L142" s="263">
        <v>0</v>
      </c>
      <c r="M142" s="264"/>
      <c r="N142" s="265">
        <f>ROUND(L142*K142,2)</f>
        <v>0</v>
      </c>
      <c r="O142" s="253"/>
      <c r="P142" s="253"/>
      <c r="Q142" s="253"/>
      <c r="R142" s="38"/>
      <c r="T142" s="179" t="s">
        <v>22</v>
      </c>
      <c r="U142" s="45" t="s">
        <v>44</v>
      </c>
      <c r="V142" s="37"/>
      <c r="W142" s="180">
        <f>V142*K142</f>
        <v>0</v>
      </c>
      <c r="X142" s="180">
        <v>0</v>
      </c>
      <c r="Y142" s="180">
        <f>X142*K142</f>
        <v>0</v>
      </c>
      <c r="Z142" s="180">
        <v>0</v>
      </c>
      <c r="AA142" s="181">
        <f>Z142*K142</f>
        <v>0</v>
      </c>
      <c r="AR142" s="19" t="s">
        <v>589</v>
      </c>
      <c r="AT142" s="19" t="s">
        <v>190</v>
      </c>
      <c r="AU142" s="19" t="s">
        <v>105</v>
      </c>
      <c r="AY142" s="19" t="s">
        <v>183</v>
      </c>
      <c r="BE142" s="119">
        <f>IF(U142="základní",N142,0)</f>
        <v>0</v>
      </c>
      <c r="BF142" s="119">
        <f>IF(U142="snížená",N142,0)</f>
        <v>0</v>
      </c>
      <c r="BG142" s="119">
        <f>IF(U142="zákl. přenesená",N142,0)</f>
        <v>0</v>
      </c>
      <c r="BH142" s="119">
        <f>IF(U142="sníž. přenesená",N142,0)</f>
        <v>0</v>
      </c>
      <c r="BI142" s="119">
        <f>IF(U142="nulová",N142,0)</f>
        <v>0</v>
      </c>
      <c r="BJ142" s="19" t="s">
        <v>87</v>
      </c>
      <c r="BK142" s="119">
        <f>ROUND(L142*K142,2)</f>
        <v>0</v>
      </c>
      <c r="BL142" s="19" t="s">
        <v>589</v>
      </c>
      <c r="BM142" s="19" t="s">
        <v>960</v>
      </c>
    </row>
    <row r="143" spans="2:65" s="1" customFormat="1" ht="31.5" customHeight="1">
      <c r="B143" s="36"/>
      <c r="C143" s="182" t="s">
        <v>256</v>
      </c>
      <c r="D143" s="182" t="s">
        <v>190</v>
      </c>
      <c r="E143" s="183" t="s">
        <v>961</v>
      </c>
      <c r="F143" s="262" t="s">
        <v>962</v>
      </c>
      <c r="G143" s="262"/>
      <c r="H143" s="262"/>
      <c r="I143" s="262"/>
      <c r="J143" s="184" t="s">
        <v>213</v>
      </c>
      <c r="K143" s="185">
        <v>80</v>
      </c>
      <c r="L143" s="263">
        <v>0</v>
      </c>
      <c r="M143" s="264"/>
      <c r="N143" s="265">
        <f>ROUND(L143*K143,2)</f>
        <v>0</v>
      </c>
      <c r="O143" s="253"/>
      <c r="P143" s="253"/>
      <c r="Q143" s="253"/>
      <c r="R143" s="38"/>
      <c r="T143" s="179" t="s">
        <v>22</v>
      </c>
      <c r="U143" s="45" t="s">
        <v>44</v>
      </c>
      <c r="V143" s="37"/>
      <c r="W143" s="180">
        <f>V143*K143</f>
        <v>0</v>
      </c>
      <c r="X143" s="180">
        <v>0</v>
      </c>
      <c r="Y143" s="180">
        <f>X143*K143</f>
        <v>0</v>
      </c>
      <c r="Z143" s="180">
        <v>0</v>
      </c>
      <c r="AA143" s="181">
        <f>Z143*K143</f>
        <v>0</v>
      </c>
      <c r="AR143" s="19" t="s">
        <v>589</v>
      </c>
      <c r="AT143" s="19" t="s">
        <v>190</v>
      </c>
      <c r="AU143" s="19" t="s">
        <v>105</v>
      </c>
      <c r="AY143" s="19" t="s">
        <v>183</v>
      </c>
      <c r="BE143" s="119">
        <f>IF(U143="základní",N143,0)</f>
        <v>0</v>
      </c>
      <c r="BF143" s="119">
        <f>IF(U143="snížená",N143,0)</f>
        <v>0</v>
      </c>
      <c r="BG143" s="119">
        <f>IF(U143="zákl. přenesená",N143,0)</f>
        <v>0</v>
      </c>
      <c r="BH143" s="119">
        <f>IF(U143="sníž. přenesená",N143,0)</f>
        <v>0</v>
      </c>
      <c r="BI143" s="119">
        <f>IF(U143="nulová",N143,0)</f>
        <v>0</v>
      </c>
      <c r="BJ143" s="19" t="s">
        <v>87</v>
      </c>
      <c r="BK143" s="119">
        <f>ROUND(L143*K143,2)</f>
        <v>0</v>
      </c>
      <c r="BL143" s="19" t="s">
        <v>589</v>
      </c>
      <c r="BM143" s="19" t="s">
        <v>963</v>
      </c>
    </row>
    <row r="144" spans="2:65" s="1" customFormat="1" ht="31.5" customHeight="1">
      <c r="B144" s="36"/>
      <c r="C144" s="182" t="s">
        <v>261</v>
      </c>
      <c r="D144" s="182" t="s">
        <v>190</v>
      </c>
      <c r="E144" s="183" t="s">
        <v>964</v>
      </c>
      <c r="F144" s="262" t="s">
        <v>965</v>
      </c>
      <c r="G144" s="262"/>
      <c r="H144" s="262"/>
      <c r="I144" s="262"/>
      <c r="J144" s="184" t="s">
        <v>213</v>
      </c>
      <c r="K144" s="185">
        <v>20</v>
      </c>
      <c r="L144" s="263">
        <v>0</v>
      </c>
      <c r="M144" s="264"/>
      <c r="N144" s="265">
        <f>ROUND(L144*K144,2)</f>
        <v>0</v>
      </c>
      <c r="O144" s="253"/>
      <c r="P144" s="253"/>
      <c r="Q144" s="253"/>
      <c r="R144" s="38"/>
      <c r="T144" s="179" t="s">
        <v>22</v>
      </c>
      <c r="U144" s="45" t="s">
        <v>44</v>
      </c>
      <c r="V144" s="37"/>
      <c r="W144" s="180">
        <f>V144*K144</f>
        <v>0</v>
      </c>
      <c r="X144" s="180">
        <v>0</v>
      </c>
      <c r="Y144" s="180">
        <f>X144*K144</f>
        <v>0</v>
      </c>
      <c r="Z144" s="180">
        <v>0</v>
      </c>
      <c r="AA144" s="181">
        <f>Z144*K144</f>
        <v>0</v>
      </c>
      <c r="AR144" s="19" t="s">
        <v>589</v>
      </c>
      <c r="AT144" s="19" t="s">
        <v>190</v>
      </c>
      <c r="AU144" s="19" t="s">
        <v>105</v>
      </c>
      <c r="AY144" s="19" t="s">
        <v>183</v>
      </c>
      <c r="BE144" s="119">
        <f>IF(U144="základní",N144,0)</f>
        <v>0</v>
      </c>
      <c r="BF144" s="119">
        <f>IF(U144="snížená",N144,0)</f>
        <v>0</v>
      </c>
      <c r="BG144" s="119">
        <f>IF(U144="zákl. přenesená",N144,0)</f>
        <v>0</v>
      </c>
      <c r="BH144" s="119">
        <f>IF(U144="sníž. přenesená",N144,0)</f>
        <v>0</v>
      </c>
      <c r="BI144" s="119">
        <f>IF(U144="nulová",N144,0)</f>
        <v>0</v>
      </c>
      <c r="BJ144" s="19" t="s">
        <v>87</v>
      </c>
      <c r="BK144" s="119">
        <f>ROUND(L144*K144,2)</f>
        <v>0</v>
      </c>
      <c r="BL144" s="19" t="s">
        <v>589</v>
      </c>
      <c r="BM144" s="19" t="s">
        <v>966</v>
      </c>
    </row>
    <row r="145" spans="2:63" s="10" customFormat="1" ht="29.9" customHeight="1">
      <c r="B145" s="164"/>
      <c r="C145" s="165"/>
      <c r="D145" s="174" t="s">
        <v>910</v>
      </c>
      <c r="E145" s="174"/>
      <c r="F145" s="174"/>
      <c r="G145" s="174"/>
      <c r="H145" s="174"/>
      <c r="I145" s="174"/>
      <c r="J145" s="174"/>
      <c r="K145" s="174"/>
      <c r="L145" s="174"/>
      <c r="M145" s="174"/>
      <c r="N145" s="260">
        <f>BK145</f>
        <v>0</v>
      </c>
      <c r="O145" s="261"/>
      <c r="P145" s="261"/>
      <c r="Q145" s="261"/>
      <c r="R145" s="167"/>
      <c r="T145" s="168"/>
      <c r="U145" s="165"/>
      <c r="V145" s="165"/>
      <c r="W145" s="169">
        <f>SUM(W146:W150)</f>
        <v>0</v>
      </c>
      <c r="X145" s="165"/>
      <c r="Y145" s="169">
        <f>SUM(Y146:Y150)</f>
        <v>0</v>
      </c>
      <c r="Z145" s="165"/>
      <c r="AA145" s="170">
        <f>SUM(AA146:AA150)</f>
        <v>0</v>
      </c>
      <c r="AR145" s="171" t="s">
        <v>198</v>
      </c>
      <c r="AT145" s="172" t="s">
        <v>78</v>
      </c>
      <c r="AU145" s="172" t="s">
        <v>87</v>
      </c>
      <c r="AY145" s="171" t="s">
        <v>183</v>
      </c>
      <c r="BK145" s="173">
        <f>SUM(BK146:BK150)</f>
        <v>0</v>
      </c>
    </row>
    <row r="146" spans="2:65" s="1" customFormat="1" ht="22.5" customHeight="1">
      <c r="B146" s="36"/>
      <c r="C146" s="182" t="s">
        <v>265</v>
      </c>
      <c r="D146" s="182" t="s">
        <v>190</v>
      </c>
      <c r="E146" s="183" t="s">
        <v>852</v>
      </c>
      <c r="F146" s="262" t="s">
        <v>853</v>
      </c>
      <c r="G146" s="262"/>
      <c r="H146" s="262"/>
      <c r="I146" s="262"/>
      <c r="J146" s="184" t="s">
        <v>259</v>
      </c>
      <c r="K146" s="185">
        <v>100</v>
      </c>
      <c r="L146" s="263">
        <v>0</v>
      </c>
      <c r="M146" s="264"/>
      <c r="N146" s="265">
        <f>ROUND(L146*K146,2)</f>
        <v>0</v>
      </c>
      <c r="O146" s="253"/>
      <c r="P146" s="253"/>
      <c r="Q146" s="253"/>
      <c r="R146" s="38"/>
      <c r="T146" s="179" t="s">
        <v>22</v>
      </c>
      <c r="U146" s="45" t="s">
        <v>44</v>
      </c>
      <c r="V146" s="37"/>
      <c r="W146" s="180">
        <f>V146*K146</f>
        <v>0</v>
      </c>
      <c r="X146" s="180">
        <v>0</v>
      </c>
      <c r="Y146" s="180">
        <f>X146*K146</f>
        <v>0</v>
      </c>
      <c r="Z146" s="180">
        <v>0</v>
      </c>
      <c r="AA146" s="181">
        <f>Z146*K146</f>
        <v>0</v>
      </c>
      <c r="AR146" s="19" t="s">
        <v>589</v>
      </c>
      <c r="AT146" s="19" t="s">
        <v>190</v>
      </c>
      <c r="AU146" s="19" t="s">
        <v>105</v>
      </c>
      <c r="AY146" s="19" t="s">
        <v>183</v>
      </c>
      <c r="BE146" s="119">
        <f>IF(U146="základní",N146,0)</f>
        <v>0</v>
      </c>
      <c r="BF146" s="119">
        <f>IF(U146="snížená",N146,0)</f>
        <v>0</v>
      </c>
      <c r="BG146" s="119">
        <f>IF(U146="zákl. přenesená",N146,0)</f>
        <v>0</v>
      </c>
      <c r="BH146" s="119">
        <f>IF(U146="sníž. přenesená",N146,0)</f>
        <v>0</v>
      </c>
      <c r="BI146" s="119">
        <f>IF(U146="nulová",N146,0)</f>
        <v>0</v>
      </c>
      <c r="BJ146" s="19" t="s">
        <v>87</v>
      </c>
      <c r="BK146" s="119">
        <f>ROUND(L146*K146,2)</f>
        <v>0</v>
      </c>
      <c r="BL146" s="19" t="s">
        <v>589</v>
      </c>
      <c r="BM146" s="19" t="s">
        <v>967</v>
      </c>
    </row>
    <row r="147" spans="2:65" s="1" customFormat="1" ht="22.5" customHeight="1">
      <c r="B147" s="36"/>
      <c r="C147" s="182" t="s">
        <v>10</v>
      </c>
      <c r="D147" s="182" t="s">
        <v>190</v>
      </c>
      <c r="E147" s="183" t="s">
        <v>855</v>
      </c>
      <c r="F147" s="262" t="s">
        <v>856</v>
      </c>
      <c r="G147" s="262"/>
      <c r="H147" s="262"/>
      <c r="I147" s="262"/>
      <c r="J147" s="184" t="s">
        <v>259</v>
      </c>
      <c r="K147" s="185">
        <v>20</v>
      </c>
      <c r="L147" s="263">
        <v>0</v>
      </c>
      <c r="M147" s="264"/>
      <c r="N147" s="265">
        <f>ROUND(L147*K147,2)</f>
        <v>0</v>
      </c>
      <c r="O147" s="253"/>
      <c r="P147" s="253"/>
      <c r="Q147" s="253"/>
      <c r="R147" s="38"/>
      <c r="T147" s="179" t="s">
        <v>22</v>
      </c>
      <c r="U147" s="45" t="s">
        <v>44</v>
      </c>
      <c r="V147" s="37"/>
      <c r="W147" s="180">
        <f>V147*K147</f>
        <v>0</v>
      </c>
      <c r="X147" s="180">
        <v>0</v>
      </c>
      <c r="Y147" s="180">
        <f>X147*K147</f>
        <v>0</v>
      </c>
      <c r="Z147" s="180">
        <v>0</v>
      </c>
      <c r="AA147" s="181">
        <f>Z147*K147</f>
        <v>0</v>
      </c>
      <c r="AR147" s="19" t="s">
        <v>589</v>
      </c>
      <c r="AT147" s="19" t="s">
        <v>190</v>
      </c>
      <c r="AU147" s="19" t="s">
        <v>105</v>
      </c>
      <c r="AY147" s="19" t="s">
        <v>183</v>
      </c>
      <c r="BE147" s="119">
        <f>IF(U147="základní",N147,0)</f>
        <v>0</v>
      </c>
      <c r="BF147" s="119">
        <f>IF(U147="snížená",N147,0)</f>
        <v>0</v>
      </c>
      <c r="BG147" s="119">
        <f>IF(U147="zákl. přenesená",N147,0)</f>
        <v>0</v>
      </c>
      <c r="BH147" s="119">
        <f>IF(U147="sníž. přenesená",N147,0)</f>
        <v>0</v>
      </c>
      <c r="BI147" s="119">
        <f>IF(U147="nulová",N147,0)</f>
        <v>0</v>
      </c>
      <c r="BJ147" s="19" t="s">
        <v>87</v>
      </c>
      <c r="BK147" s="119">
        <f>ROUND(L147*K147,2)</f>
        <v>0</v>
      </c>
      <c r="BL147" s="19" t="s">
        <v>589</v>
      </c>
      <c r="BM147" s="19" t="s">
        <v>968</v>
      </c>
    </row>
    <row r="148" spans="2:65" s="1" customFormat="1" ht="22.5" customHeight="1">
      <c r="B148" s="36"/>
      <c r="C148" s="182" t="s">
        <v>272</v>
      </c>
      <c r="D148" s="182" t="s">
        <v>190</v>
      </c>
      <c r="E148" s="183" t="s">
        <v>858</v>
      </c>
      <c r="F148" s="262" t="s">
        <v>859</v>
      </c>
      <c r="G148" s="262"/>
      <c r="H148" s="262"/>
      <c r="I148" s="262"/>
      <c r="J148" s="184" t="s">
        <v>259</v>
      </c>
      <c r="K148" s="185">
        <v>20</v>
      </c>
      <c r="L148" s="263">
        <v>0</v>
      </c>
      <c r="M148" s="264"/>
      <c r="N148" s="265">
        <f>ROUND(L148*K148,2)</f>
        <v>0</v>
      </c>
      <c r="O148" s="253"/>
      <c r="P148" s="253"/>
      <c r="Q148" s="253"/>
      <c r="R148" s="38"/>
      <c r="T148" s="179" t="s">
        <v>22</v>
      </c>
      <c r="U148" s="45" t="s">
        <v>44</v>
      </c>
      <c r="V148" s="37"/>
      <c r="W148" s="180">
        <f>V148*K148</f>
        <v>0</v>
      </c>
      <c r="X148" s="180">
        <v>0</v>
      </c>
      <c r="Y148" s="180">
        <f>X148*K148</f>
        <v>0</v>
      </c>
      <c r="Z148" s="180">
        <v>0</v>
      </c>
      <c r="AA148" s="181">
        <f>Z148*K148</f>
        <v>0</v>
      </c>
      <c r="AR148" s="19" t="s">
        <v>589</v>
      </c>
      <c r="AT148" s="19" t="s">
        <v>190</v>
      </c>
      <c r="AU148" s="19" t="s">
        <v>105</v>
      </c>
      <c r="AY148" s="19" t="s">
        <v>183</v>
      </c>
      <c r="BE148" s="119">
        <f>IF(U148="základní",N148,0)</f>
        <v>0</v>
      </c>
      <c r="BF148" s="119">
        <f>IF(U148="snížená",N148,0)</f>
        <v>0</v>
      </c>
      <c r="BG148" s="119">
        <f>IF(U148="zákl. přenesená",N148,0)</f>
        <v>0</v>
      </c>
      <c r="BH148" s="119">
        <f>IF(U148="sníž. přenesená",N148,0)</f>
        <v>0</v>
      </c>
      <c r="BI148" s="119">
        <f>IF(U148="nulová",N148,0)</f>
        <v>0</v>
      </c>
      <c r="BJ148" s="19" t="s">
        <v>87</v>
      </c>
      <c r="BK148" s="119">
        <f>ROUND(L148*K148,2)</f>
        <v>0</v>
      </c>
      <c r="BL148" s="19" t="s">
        <v>589</v>
      </c>
      <c r="BM148" s="19" t="s">
        <v>969</v>
      </c>
    </row>
    <row r="149" spans="2:65" s="1" customFormat="1" ht="31.5" customHeight="1">
      <c r="B149" s="36"/>
      <c r="C149" s="182" t="s">
        <v>276</v>
      </c>
      <c r="D149" s="182" t="s">
        <v>190</v>
      </c>
      <c r="E149" s="183" t="s">
        <v>970</v>
      </c>
      <c r="F149" s="262" t="s">
        <v>971</v>
      </c>
      <c r="G149" s="262"/>
      <c r="H149" s="262"/>
      <c r="I149" s="262"/>
      <c r="J149" s="184" t="s">
        <v>22</v>
      </c>
      <c r="K149" s="185">
        <v>100</v>
      </c>
      <c r="L149" s="263">
        <v>0</v>
      </c>
      <c r="M149" s="264"/>
      <c r="N149" s="265">
        <f>ROUND(L149*K149,2)</f>
        <v>0</v>
      </c>
      <c r="O149" s="253"/>
      <c r="P149" s="253"/>
      <c r="Q149" s="253"/>
      <c r="R149" s="38"/>
      <c r="T149" s="179" t="s">
        <v>22</v>
      </c>
      <c r="U149" s="45" t="s">
        <v>44</v>
      </c>
      <c r="V149" s="37"/>
      <c r="W149" s="180">
        <f>V149*K149</f>
        <v>0</v>
      </c>
      <c r="X149" s="180">
        <v>0</v>
      </c>
      <c r="Y149" s="180">
        <f>X149*K149</f>
        <v>0</v>
      </c>
      <c r="Z149" s="180">
        <v>0</v>
      </c>
      <c r="AA149" s="181">
        <f>Z149*K149</f>
        <v>0</v>
      </c>
      <c r="AR149" s="19" t="s">
        <v>589</v>
      </c>
      <c r="AT149" s="19" t="s">
        <v>190</v>
      </c>
      <c r="AU149" s="19" t="s">
        <v>105</v>
      </c>
      <c r="AY149" s="19" t="s">
        <v>183</v>
      </c>
      <c r="BE149" s="119">
        <f>IF(U149="základní",N149,0)</f>
        <v>0</v>
      </c>
      <c r="BF149" s="119">
        <f>IF(U149="snížená",N149,0)</f>
        <v>0</v>
      </c>
      <c r="BG149" s="119">
        <f>IF(U149="zákl. přenesená",N149,0)</f>
        <v>0</v>
      </c>
      <c r="BH149" s="119">
        <f>IF(U149="sníž. přenesená",N149,0)</f>
        <v>0</v>
      </c>
      <c r="BI149" s="119">
        <f>IF(U149="nulová",N149,0)</f>
        <v>0</v>
      </c>
      <c r="BJ149" s="19" t="s">
        <v>87</v>
      </c>
      <c r="BK149" s="119">
        <f>ROUND(L149*K149,2)</f>
        <v>0</v>
      </c>
      <c r="BL149" s="19" t="s">
        <v>589</v>
      </c>
      <c r="BM149" s="19" t="s">
        <v>972</v>
      </c>
    </row>
    <row r="150" spans="2:65" s="1" customFormat="1" ht="31.5" customHeight="1">
      <c r="B150" s="36"/>
      <c r="C150" s="182" t="s">
        <v>280</v>
      </c>
      <c r="D150" s="182" t="s">
        <v>190</v>
      </c>
      <c r="E150" s="183" t="s">
        <v>973</v>
      </c>
      <c r="F150" s="262" t="s">
        <v>974</v>
      </c>
      <c r="G150" s="262"/>
      <c r="H150" s="262"/>
      <c r="I150" s="262"/>
      <c r="J150" s="184" t="s">
        <v>22</v>
      </c>
      <c r="K150" s="185">
        <v>20</v>
      </c>
      <c r="L150" s="263">
        <v>0</v>
      </c>
      <c r="M150" s="264"/>
      <c r="N150" s="265">
        <f>ROUND(L150*K150,2)</f>
        <v>0</v>
      </c>
      <c r="O150" s="253"/>
      <c r="P150" s="253"/>
      <c r="Q150" s="253"/>
      <c r="R150" s="38"/>
      <c r="T150" s="179" t="s">
        <v>22</v>
      </c>
      <c r="U150" s="45" t="s">
        <v>44</v>
      </c>
      <c r="V150" s="37"/>
      <c r="W150" s="180">
        <f>V150*K150</f>
        <v>0</v>
      </c>
      <c r="X150" s="180">
        <v>0</v>
      </c>
      <c r="Y150" s="180">
        <f>X150*K150</f>
        <v>0</v>
      </c>
      <c r="Z150" s="180">
        <v>0</v>
      </c>
      <c r="AA150" s="181">
        <f>Z150*K150</f>
        <v>0</v>
      </c>
      <c r="AR150" s="19" t="s">
        <v>589</v>
      </c>
      <c r="AT150" s="19" t="s">
        <v>190</v>
      </c>
      <c r="AU150" s="19" t="s">
        <v>105</v>
      </c>
      <c r="AY150" s="19" t="s">
        <v>183</v>
      </c>
      <c r="BE150" s="119">
        <f>IF(U150="základní",N150,0)</f>
        <v>0</v>
      </c>
      <c r="BF150" s="119">
        <f>IF(U150="snížená",N150,0)</f>
        <v>0</v>
      </c>
      <c r="BG150" s="119">
        <f>IF(U150="zákl. přenesená",N150,0)</f>
        <v>0</v>
      </c>
      <c r="BH150" s="119">
        <f>IF(U150="sníž. přenesená",N150,0)</f>
        <v>0</v>
      </c>
      <c r="BI150" s="119">
        <f>IF(U150="nulová",N150,0)</f>
        <v>0</v>
      </c>
      <c r="BJ150" s="19" t="s">
        <v>87</v>
      </c>
      <c r="BK150" s="119">
        <f>ROUND(L150*K150,2)</f>
        <v>0</v>
      </c>
      <c r="BL150" s="19" t="s">
        <v>589</v>
      </c>
      <c r="BM150" s="19" t="s">
        <v>975</v>
      </c>
    </row>
    <row r="151" spans="2:63" s="10" customFormat="1" ht="29.9" customHeight="1">
      <c r="B151" s="164"/>
      <c r="C151" s="165"/>
      <c r="D151" s="174" t="s">
        <v>911</v>
      </c>
      <c r="E151" s="174"/>
      <c r="F151" s="174"/>
      <c r="G151" s="174"/>
      <c r="H151" s="174"/>
      <c r="I151" s="174"/>
      <c r="J151" s="174"/>
      <c r="K151" s="174"/>
      <c r="L151" s="174"/>
      <c r="M151" s="174"/>
      <c r="N151" s="260">
        <f>BK151</f>
        <v>0</v>
      </c>
      <c r="O151" s="261"/>
      <c r="P151" s="261"/>
      <c r="Q151" s="261"/>
      <c r="R151" s="167"/>
      <c r="T151" s="168"/>
      <c r="U151" s="165"/>
      <c r="V151" s="165"/>
      <c r="W151" s="169">
        <f>SUM(W152:W160)</f>
        <v>0</v>
      </c>
      <c r="X151" s="165"/>
      <c r="Y151" s="169">
        <f>SUM(Y152:Y160)</f>
        <v>0</v>
      </c>
      <c r="Z151" s="165"/>
      <c r="AA151" s="170">
        <f>SUM(AA152:AA160)</f>
        <v>0</v>
      </c>
      <c r="AR151" s="171" t="s">
        <v>198</v>
      </c>
      <c r="AT151" s="172" t="s">
        <v>78</v>
      </c>
      <c r="AU151" s="172" t="s">
        <v>87</v>
      </c>
      <c r="AY151" s="171" t="s">
        <v>183</v>
      </c>
      <c r="BK151" s="173">
        <f>SUM(BK152:BK160)</f>
        <v>0</v>
      </c>
    </row>
    <row r="152" spans="2:65" s="1" customFormat="1" ht="31.5" customHeight="1">
      <c r="B152" s="36"/>
      <c r="C152" s="182" t="s">
        <v>286</v>
      </c>
      <c r="D152" s="182" t="s">
        <v>190</v>
      </c>
      <c r="E152" s="183" t="s">
        <v>873</v>
      </c>
      <c r="F152" s="262" t="s">
        <v>874</v>
      </c>
      <c r="G152" s="262"/>
      <c r="H152" s="262"/>
      <c r="I152" s="262"/>
      <c r="J152" s="184" t="s">
        <v>259</v>
      </c>
      <c r="K152" s="185">
        <v>2</v>
      </c>
      <c r="L152" s="263">
        <v>0</v>
      </c>
      <c r="M152" s="264"/>
      <c r="N152" s="265">
        <f aca="true" t="shared" si="15" ref="N152:N160">ROUND(L152*K152,2)</f>
        <v>0</v>
      </c>
      <c r="O152" s="253"/>
      <c r="P152" s="253"/>
      <c r="Q152" s="253"/>
      <c r="R152" s="38"/>
      <c r="T152" s="179" t="s">
        <v>22</v>
      </c>
      <c r="U152" s="45" t="s">
        <v>44</v>
      </c>
      <c r="V152" s="37"/>
      <c r="W152" s="180">
        <f aca="true" t="shared" si="16" ref="W152:W160">V152*K152</f>
        <v>0</v>
      </c>
      <c r="X152" s="180">
        <v>0</v>
      </c>
      <c r="Y152" s="180">
        <f aca="true" t="shared" si="17" ref="Y152:Y160">X152*K152</f>
        <v>0</v>
      </c>
      <c r="Z152" s="180">
        <v>0</v>
      </c>
      <c r="AA152" s="181">
        <f aca="true" t="shared" si="18" ref="AA152:AA160">Z152*K152</f>
        <v>0</v>
      </c>
      <c r="AR152" s="19" t="s">
        <v>589</v>
      </c>
      <c r="AT152" s="19" t="s">
        <v>190</v>
      </c>
      <c r="AU152" s="19" t="s">
        <v>105</v>
      </c>
      <c r="AY152" s="19" t="s">
        <v>183</v>
      </c>
      <c r="BE152" s="119">
        <f aca="true" t="shared" si="19" ref="BE152:BE160">IF(U152="základní",N152,0)</f>
        <v>0</v>
      </c>
      <c r="BF152" s="119">
        <f aca="true" t="shared" si="20" ref="BF152:BF160">IF(U152="snížená",N152,0)</f>
        <v>0</v>
      </c>
      <c r="BG152" s="119">
        <f aca="true" t="shared" si="21" ref="BG152:BG160">IF(U152="zákl. přenesená",N152,0)</f>
        <v>0</v>
      </c>
      <c r="BH152" s="119">
        <f aca="true" t="shared" si="22" ref="BH152:BH160">IF(U152="sníž. přenesená",N152,0)</f>
        <v>0</v>
      </c>
      <c r="BI152" s="119">
        <f aca="true" t="shared" si="23" ref="BI152:BI160">IF(U152="nulová",N152,0)</f>
        <v>0</v>
      </c>
      <c r="BJ152" s="19" t="s">
        <v>87</v>
      </c>
      <c r="BK152" s="119">
        <f aca="true" t="shared" si="24" ref="BK152:BK160">ROUND(L152*K152,2)</f>
        <v>0</v>
      </c>
      <c r="BL152" s="19" t="s">
        <v>589</v>
      </c>
      <c r="BM152" s="19" t="s">
        <v>976</v>
      </c>
    </row>
    <row r="153" spans="2:65" s="1" customFormat="1" ht="31.5" customHeight="1">
      <c r="B153" s="36"/>
      <c r="C153" s="182" t="s">
        <v>290</v>
      </c>
      <c r="D153" s="182" t="s">
        <v>190</v>
      </c>
      <c r="E153" s="183" t="s">
        <v>876</v>
      </c>
      <c r="F153" s="262" t="s">
        <v>877</v>
      </c>
      <c r="G153" s="262"/>
      <c r="H153" s="262"/>
      <c r="I153" s="262"/>
      <c r="J153" s="184" t="s">
        <v>259</v>
      </c>
      <c r="K153" s="185">
        <v>4</v>
      </c>
      <c r="L153" s="263">
        <v>0</v>
      </c>
      <c r="M153" s="264"/>
      <c r="N153" s="265">
        <f t="shared" si="15"/>
        <v>0</v>
      </c>
      <c r="O153" s="253"/>
      <c r="P153" s="253"/>
      <c r="Q153" s="253"/>
      <c r="R153" s="38"/>
      <c r="T153" s="179" t="s">
        <v>22</v>
      </c>
      <c r="U153" s="45" t="s">
        <v>44</v>
      </c>
      <c r="V153" s="37"/>
      <c r="W153" s="180">
        <f t="shared" si="16"/>
        <v>0</v>
      </c>
      <c r="X153" s="180">
        <v>0</v>
      </c>
      <c r="Y153" s="180">
        <f t="shared" si="17"/>
        <v>0</v>
      </c>
      <c r="Z153" s="180">
        <v>0</v>
      </c>
      <c r="AA153" s="181">
        <f t="shared" si="18"/>
        <v>0</v>
      </c>
      <c r="AR153" s="19" t="s">
        <v>589</v>
      </c>
      <c r="AT153" s="19" t="s">
        <v>190</v>
      </c>
      <c r="AU153" s="19" t="s">
        <v>105</v>
      </c>
      <c r="AY153" s="19" t="s">
        <v>183</v>
      </c>
      <c r="BE153" s="119">
        <f t="shared" si="19"/>
        <v>0</v>
      </c>
      <c r="BF153" s="119">
        <f t="shared" si="20"/>
        <v>0</v>
      </c>
      <c r="BG153" s="119">
        <f t="shared" si="21"/>
        <v>0</v>
      </c>
      <c r="BH153" s="119">
        <f t="shared" si="22"/>
        <v>0</v>
      </c>
      <c r="BI153" s="119">
        <f t="shared" si="23"/>
        <v>0</v>
      </c>
      <c r="BJ153" s="19" t="s">
        <v>87</v>
      </c>
      <c r="BK153" s="119">
        <f t="shared" si="24"/>
        <v>0</v>
      </c>
      <c r="BL153" s="19" t="s">
        <v>589</v>
      </c>
      <c r="BM153" s="19" t="s">
        <v>977</v>
      </c>
    </row>
    <row r="154" spans="2:65" s="1" customFormat="1" ht="31.5" customHeight="1">
      <c r="B154" s="36"/>
      <c r="C154" s="182" t="s">
        <v>294</v>
      </c>
      <c r="D154" s="182" t="s">
        <v>190</v>
      </c>
      <c r="E154" s="183" t="s">
        <v>879</v>
      </c>
      <c r="F154" s="262" t="s">
        <v>880</v>
      </c>
      <c r="G154" s="262"/>
      <c r="H154" s="262"/>
      <c r="I154" s="262"/>
      <c r="J154" s="184" t="s">
        <v>259</v>
      </c>
      <c r="K154" s="185">
        <v>3</v>
      </c>
      <c r="L154" s="263">
        <v>0</v>
      </c>
      <c r="M154" s="264"/>
      <c r="N154" s="265">
        <f t="shared" si="15"/>
        <v>0</v>
      </c>
      <c r="O154" s="253"/>
      <c r="P154" s="253"/>
      <c r="Q154" s="253"/>
      <c r="R154" s="38"/>
      <c r="T154" s="179" t="s">
        <v>22</v>
      </c>
      <c r="U154" s="45" t="s">
        <v>44</v>
      </c>
      <c r="V154" s="37"/>
      <c r="W154" s="180">
        <f t="shared" si="16"/>
        <v>0</v>
      </c>
      <c r="X154" s="180">
        <v>0</v>
      </c>
      <c r="Y154" s="180">
        <f t="shared" si="17"/>
        <v>0</v>
      </c>
      <c r="Z154" s="180">
        <v>0</v>
      </c>
      <c r="AA154" s="181">
        <f t="shared" si="18"/>
        <v>0</v>
      </c>
      <c r="AR154" s="19" t="s">
        <v>589</v>
      </c>
      <c r="AT154" s="19" t="s">
        <v>190</v>
      </c>
      <c r="AU154" s="19" t="s">
        <v>105</v>
      </c>
      <c r="AY154" s="19" t="s">
        <v>183</v>
      </c>
      <c r="BE154" s="119">
        <f t="shared" si="19"/>
        <v>0</v>
      </c>
      <c r="BF154" s="119">
        <f t="shared" si="20"/>
        <v>0</v>
      </c>
      <c r="BG154" s="119">
        <f t="shared" si="21"/>
        <v>0</v>
      </c>
      <c r="BH154" s="119">
        <f t="shared" si="22"/>
        <v>0</v>
      </c>
      <c r="BI154" s="119">
        <f t="shared" si="23"/>
        <v>0</v>
      </c>
      <c r="BJ154" s="19" t="s">
        <v>87</v>
      </c>
      <c r="BK154" s="119">
        <f t="shared" si="24"/>
        <v>0</v>
      </c>
      <c r="BL154" s="19" t="s">
        <v>589</v>
      </c>
      <c r="BM154" s="19" t="s">
        <v>978</v>
      </c>
    </row>
    <row r="155" spans="2:65" s="1" customFormat="1" ht="22.5" customHeight="1">
      <c r="B155" s="36"/>
      <c r="C155" s="182" t="s">
        <v>298</v>
      </c>
      <c r="D155" s="182" t="s">
        <v>190</v>
      </c>
      <c r="E155" s="183" t="s">
        <v>882</v>
      </c>
      <c r="F155" s="262" t="s">
        <v>883</v>
      </c>
      <c r="G155" s="262"/>
      <c r="H155" s="262"/>
      <c r="I155" s="262"/>
      <c r="J155" s="184" t="s">
        <v>884</v>
      </c>
      <c r="K155" s="185">
        <v>0.1</v>
      </c>
      <c r="L155" s="263">
        <v>0</v>
      </c>
      <c r="M155" s="264"/>
      <c r="N155" s="265">
        <f t="shared" si="15"/>
        <v>0</v>
      </c>
      <c r="O155" s="253"/>
      <c r="P155" s="253"/>
      <c r="Q155" s="253"/>
      <c r="R155" s="38"/>
      <c r="T155" s="179" t="s">
        <v>22</v>
      </c>
      <c r="U155" s="45" t="s">
        <v>44</v>
      </c>
      <c r="V155" s="37"/>
      <c r="W155" s="180">
        <f t="shared" si="16"/>
        <v>0</v>
      </c>
      <c r="X155" s="180">
        <v>0</v>
      </c>
      <c r="Y155" s="180">
        <f t="shared" si="17"/>
        <v>0</v>
      </c>
      <c r="Z155" s="180">
        <v>0</v>
      </c>
      <c r="AA155" s="181">
        <f t="shared" si="18"/>
        <v>0</v>
      </c>
      <c r="AR155" s="19" t="s">
        <v>589</v>
      </c>
      <c r="AT155" s="19" t="s">
        <v>190</v>
      </c>
      <c r="AU155" s="19" t="s">
        <v>105</v>
      </c>
      <c r="AY155" s="19" t="s">
        <v>183</v>
      </c>
      <c r="BE155" s="119">
        <f t="shared" si="19"/>
        <v>0</v>
      </c>
      <c r="BF155" s="119">
        <f t="shared" si="20"/>
        <v>0</v>
      </c>
      <c r="BG155" s="119">
        <f t="shared" si="21"/>
        <v>0</v>
      </c>
      <c r="BH155" s="119">
        <f t="shared" si="22"/>
        <v>0</v>
      </c>
      <c r="BI155" s="119">
        <f t="shared" si="23"/>
        <v>0</v>
      </c>
      <c r="BJ155" s="19" t="s">
        <v>87</v>
      </c>
      <c r="BK155" s="119">
        <f t="shared" si="24"/>
        <v>0</v>
      </c>
      <c r="BL155" s="19" t="s">
        <v>589</v>
      </c>
      <c r="BM155" s="19" t="s">
        <v>979</v>
      </c>
    </row>
    <row r="156" spans="2:65" s="1" customFormat="1" ht="22.5" customHeight="1">
      <c r="B156" s="36"/>
      <c r="C156" s="182" t="s">
        <v>303</v>
      </c>
      <c r="D156" s="182" t="s">
        <v>190</v>
      </c>
      <c r="E156" s="183" t="s">
        <v>886</v>
      </c>
      <c r="F156" s="262" t="s">
        <v>887</v>
      </c>
      <c r="G156" s="262"/>
      <c r="H156" s="262"/>
      <c r="I156" s="262"/>
      <c r="J156" s="184" t="s">
        <v>884</v>
      </c>
      <c r="K156" s="185">
        <v>0.4</v>
      </c>
      <c r="L156" s="263">
        <v>0</v>
      </c>
      <c r="M156" s="264"/>
      <c r="N156" s="265">
        <f t="shared" si="15"/>
        <v>0</v>
      </c>
      <c r="O156" s="253"/>
      <c r="P156" s="253"/>
      <c r="Q156" s="253"/>
      <c r="R156" s="38"/>
      <c r="T156" s="179" t="s">
        <v>22</v>
      </c>
      <c r="U156" s="45" t="s">
        <v>44</v>
      </c>
      <c r="V156" s="37"/>
      <c r="W156" s="180">
        <f t="shared" si="16"/>
        <v>0</v>
      </c>
      <c r="X156" s="180">
        <v>0</v>
      </c>
      <c r="Y156" s="180">
        <f t="shared" si="17"/>
        <v>0</v>
      </c>
      <c r="Z156" s="180">
        <v>0</v>
      </c>
      <c r="AA156" s="181">
        <f t="shared" si="18"/>
        <v>0</v>
      </c>
      <c r="AR156" s="19" t="s">
        <v>589</v>
      </c>
      <c r="AT156" s="19" t="s">
        <v>190</v>
      </c>
      <c r="AU156" s="19" t="s">
        <v>105</v>
      </c>
      <c r="AY156" s="19" t="s">
        <v>183</v>
      </c>
      <c r="BE156" s="119">
        <f t="shared" si="19"/>
        <v>0</v>
      </c>
      <c r="BF156" s="119">
        <f t="shared" si="20"/>
        <v>0</v>
      </c>
      <c r="BG156" s="119">
        <f t="shared" si="21"/>
        <v>0</v>
      </c>
      <c r="BH156" s="119">
        <f t="shared" si="22"/>
        <v>0</v>
      </c>
      <c r="BI156" s="119">
        <f t="shared" si="23"/>
        <v>0</v>
      </c>
      <c r="BJ156" s="19" t="s">
        <v>87</v>
      </c>
      <c r="BK156" s="119">
        <f t="shared" si="24"/>
        <v>0</v>
      </c>
      <c r="BL156" s="19" t="s">
        <v>589</v>
      </c>
      <c r="BM156" s="19" t="s">
        <v>980</v>
      </c>
    </row>
    <row r="157" spans="2:65" s="1" customFormat="1" ht="22.5" customHeight="1">
      <c r="B157" s="36"/>
      <c r="C157" s="182" t="s">
        <v>404</v>
      </c>
      <c r="D157" s="182" t="s">
        <v>190</v>
      </c>
      <c r="E157" s="183" t="s">
        <v>895</v>
      </c>
      <c r="F157" s="262" t="s">
        <v>896</v>
      </c>
      <c r="G157" s="262"/>
      <c r="H157" s="262"/>
      <c r="I157" s="262"/>
      <c r="J157" s="184" t="s">
        <v>235</v>
      </c>
      <c r="K157" s="185">
        <v>1</v>
      </c>
      <c r="L157" s="263">
        <v>0</v>
      </c>
      <c r="M157" s="264"/>
      <c r="N157" s="265">
        <f t="shared" si="15"/>
        <v>0</v>
      </c>
      <c r="O157" s="253"/>
      <c r="P157" s="253"/>
      <c r="Q157" s="253"/>
      <c r="R157" s="38"/>
      <c r="T157" s="179" t="s">
        <v>22</v>
      </c>
      <c r="U157" s="45" t="s">
        <v>44</v>
      </c>
      <c r="V157" s="37"/>
      <c r="W157" s="180">
        <f t="shared" si="16"/>
        <v>0</v>
      </c>
      <c r="X157" s="180">
        <v>0</v>
      </c>
      <c r="Y157" s="180">
        <f t="shared" si="17"/>
        <v>0</v>
      </c>
      <c r="Z157" s="180">
        <v>0</v>
      </c>
      <c r="AA157" s="181">
        <f t="shared" si="18"/>
        <v>0</v>
      </c>
      <c r="AR157" s="19" t="s">
        <v>589</v>
      </c>
      <c r="AT157" s="19" t="s">
        <v>190</v>
      </c>
      <c r="AU157" s="19" t="s">
        <v>105</v>
      </c>
      <c r="AY157" s="19" t="s">
        <v>183</v>
      </c>
      <c r="BE157" s="119">
        <f t="shared" si="19"/>
        <v>0</v>
      </c>
      <c r="BF157" s="119">
        <f t="shared" si="20"/>
        <v>0</v>
      </c>
      <c r="BG157" s="119">
        <f t="shared" si="21"/>
        <v>0</v>
      </c>
      <c r="BH157" s="119">
        <f t="shared" si="22"/>
        <v>0</v>
      </c>
      <c r="BI157" s="119">
        <f t="shared" si="23"/>
        <v>0</v>
      </c>
      <c r="BJ157" s="19" t="s">
        <v>87</v>
      </c>
      <c r="BK157" s="119">
        <f t="shared" si="24"/>
        <v>0</v>
      </c>
      <c r="BL157" s="19" t="s">
        <v>589</v>
      </c>
      <c r="BM157" s="19" t="s">
        <v>981</v>
      </c>
    </row>
    <row r="158" spans="2:65" s="1" customFormat="1" ht="22.5" customHeight="1">
      <c r="B158" s="36"/>
      <c r="C158" s="182" t="s">
        <v>410</v>
      </c>
      <c r="D158" s="182" t="s">
        <v>190</v>
      </c>
      <c r="E158" s="183" t="s">
        <v>982</v>
      </c>
      <c r="F158" s="262" t="s">
        <v>899</v>
      </c>
      <c r="G158" s="262"/>
      <c r="H158" s="262"/>
      <c r="I158" s="262"/>
      <c r="J158" s="184" t="s">
        <v>900</v>
      </c>
      <c r="K158" s="185">
        <v>100</v>
      </c>
      <c r="L158" s="263">
        <v>0</v>
      </c>
      <c r="M158" s="264"/>
      <c r="N158" s="265">
        <f t="shared" si="15"/>
        <v>0</v>
      </c>
      <c r="O158" s="253"/>
      <c r="P158" s="253"/>
      <c r="Q158" s="253"/>
      <c r="R158" s="38"/>
      <c r="T158" s="179" t="s">
        <v>22</v>
      </c>
      <c r="U158" s="45" t="s">
        <v>44</v>
      </c>
      <c r="V158" s="37"/>
      <c r="W158" s="180">
        <f t="shared" si="16"/>
        <v>0</v>
      </c>
      <c r="X158" s="180">
        <v>0</v>
      </c>
      <c r="Y158" s="180">
        <f t="shared" si="17"/>
        <v>0</v>
      </c>
      <c r="Z158" s="180">
        <v>0</v>
      </c>
      <c r="AA158" s="181">
        <f t="shared" si="18"/>
        <v>0</v>
      </c>
      <c r="AR158" s="19" t="s">
        <v>589</v>
      </c>
      <c r="AT158" s="19" t="s">
        <v>190</v>
      </c>
      <c r="AU158" s="19" t="s">
        <v>105</v>
      </c>
      <c r="AY158" s="19" t="s">
        <v>183</v>
      </c>
      <c r="BE158" s="119">
        <f t="shared" si="19"/>
        <v>0</v>
      </c>
      <c r="BF158" s="119">
        <f t="shared" si="20"/>
        <v>0</v>
      </c>
      <c r="BG158" s="119">
        <f t="shared" si="21"/>
        <v>0</v>
      </c>
      <c r="BH158" s="119">
        <f t="shared" si="22"/>
        <v>0</v>
      </c>
      <c r="BI158" s="119">
        <f t="shared" si="23"/>
        <v>0</v>
      </c>
      <c r="BJ158" s="19" t="s">
        <v>87</v>
      </c>
      <c r="BK158" s="119">
        <f t="shared" si="24"/>
        <v>0</v>
      </c>
      <c r="BL158" s="19" t="s">
        <v>589</v>
      </c>
      <c r="BM158" s="19" t="s">
        <v>983</v>
      </c>
    </row>
    <row r="159" spans="2:65" s="1" customFormat="1" ht="31.5" customHeight="1">
      <c r="B159" s="36"/>
      <c r="C159" s="182" t="s">
        <v>408</v>
      </c>
      <c r="D159" s="182" t="s">
        <v>190</v>
      </c>
      <c r="E159" s="183" t="s">
        <v>984</v>
      </c>
      <c r="F159" s="262" t="s">
        <v>902</v>
      </c>
      <c r="G159" s="262"/>
      <c r="H159" s="262"/>
      <c r="I159" s="262"/>
      <c r="J159" s="184" t="s">
        <v>259</v>
      </c>
      <c r="K159" s="185">
        <v>1</v>
      </c>
      <c r="L159" s="263">
        <v>0</v>
      </c>
      <c r="M159" s="264"/>
      <c r="N159" s="265">
        <f t="shared" si="15"/>
        <v>0</v>
      </c>
      <c r="O159" s="253"/>
      <c r="P159" s="253"/>
      <c r="Q159" s="253"/>
      <c r="R159" s="38"/>
      <c r="T159" s="179" t="s">
        <v>22</v>
      </c>
      <c r="U159" s="45" t="s">
        <v>44</v>
      </c>
      <c r="V159" s="37"/>
      <c r="W159" s="180">
        <f t="shared" si="16"/>
        <v>0</v>
      </c>
      <c r="X159" s="180">
        <v>0</v>
      </c>
      <c r="Y159" s="180">
        <f t="shared" si="17"/>
        <v>0</v>
      </c>
      <c r="Z159" s="180">
        <v>0</v>
      </c>
      <c r="AA159" s="181">
        <f t="shared" si="18"/>
        <v>0</v>
      </c>
      <c r="AR159" s="19" t="s">
        <v>589</v>
      </c>
      <c r="AT159" s="19" t="s">
        <v>190</v>
      </c>
      <c r="AU159" s="19" t="s">
        <v>105</v>
      </c>
      <c r="AY159" s="19" t="s">
        <v>183</v>
      </c>
      <c r="BE159" s="119">
        <f t="shared" si="19"/>
        <v>0</v>
      </c>
      <c r="BF159" s="119">
        <f t="shared" si="20"/>
        <v>0</v>
      </c>
      <c r="BG159" s="119">
        <f t="shared" si="21"/>
        <v>0</v>
      </c>
      <c r="BH159" s="119">
        <f t="shared" si="22"/>
        <v>0</v>
      </c>
      <c r="BI159" s="119">
        <f t="shared" si="23"/>
        <v>0</v>
      </c>
      <c r="BJ159" s="19" t="s">
        <v>87</v>
      </c>
      <c r="BK159" s="119">
        <f t="shared" si="24"/>
        <v>0</v>
      </c>
      <c r="BL159" s="19" t="s">
        <v>589</v>
      </c>
      <c r="BM159" s="19" t="s">
        <v>985</v>
      </c>
    </row>
    <row r="160" spans="2:65" s="1" customFormat="1" ht="22.5" customHeight="1">
      <c r="B160" s="36"/>
      <c r="C160" s="182" t="s">
        <v>417</v>
      </c>
      <c r="D160" s="182" t="s">
        <v>190</v>
      </c>
      <c r="E160" s="183" t="s">
        <v>986</v>
      </c>
      <c r="F160" s="262" t="s">
        <v>987</v>
      </c>
      <c r="G160" s="262"/>
      <c r="H160" s="262"/>
      <c r="I160" s="262"/>
      <c r="J160" s="184" t="s">
        <v>259</v>
      </c>
      <c r="K160" s="185">
        <v>1</v>
      </c>
      <c r="L160" s="263">
        <v>0</v>
      </c>
      <c r="M160" s="264"/>
      <c r="N160" s="265">
        <f t="shared" si="15"/>
        <v>0</v>
      </c>
      <c r="O160" s="253"/>
      <c r="P160" s="253"/>
      <c r="Q160" s="253"/>
      <c r="R160" s="38"/>
      <c r="T160" s="179" t="s">
        <v>22</v>
      </c>
      <c r="U160" s="45" t="s">
        <v>44</v>
      </c>
      <c r="V160" s="37"/>
      <c r="W160" s="180">
        <f t="shared" si="16"/>
        <v>0</v>
      </c>
      <c r="X160" s="180">
        <v>0</v>
      </c>
      <c r="Y160" s="180">
        <f t="shared" si="17"/>
        <v>0</v>
      </c>
      <c r="Z160" s="180">
        <v>0</v>
      </c>
      <c r="AA160" s="181">
        <f t="shared" si="18"/>
        <v>0</v>
      </c>
      <c r="AR160" s="19" t="s">
        <v>589</v>
      </c>
      <c r="AT160" s="19" t="s">
        <v>190</v>
      </c>
      <c r="AU160" s="19" t="s">
        <v>105</v>
      </c>
      <c r="AY160" s="19" t="s">
        <v>183</v>
      </c>
      <c r="BE160" s="119">
        <f t="shared" si="19"/>
        <v>0</v>
      </c>
      <c r="BF160" s="119">
        <f t="shared" si="20"/>
        <v>0</v>
      </c>
      <c r="BG160" s="119">
        <f t="shared" si="21"/>
        <v>0</v>
      </c>
      <c r="BH160" s="119">
        <f t="shared" si="22"/>
        <v>0</v>
      </c>
      <c r="BI160" s="119">
        <f t="shared" si="23"/>
        <v>0</v>
      </c>
      <c r="BJ160" s="19" t="s">
        <v>87</v>
      </c>
      <c r="BK160" s="119">
        <f t="shared" si="24"/>
        <v>0</v>
      </c>
      <c r="BL160" s="19" t="s">
        <v>589</v>
      </c>
      <c r="BM160" s="19" t="s">
        <v>988</v>
      </c>
    </row>
    <row r="161" spans="2:63" s="1" customFormat="1" ht="49.9" customHeight="1">
      <c r="B161" s="36"/>
      <c r="C161" s="37"/>
      <c r="D161" s="166" t="s">
        <v>307</v>
      </c>
      <c r="E161" s="37"/>
      <c r="F161" s="37"/>
      <c r="G161" s="37"/>
      <c r="H161" s="37"/>
      <c r="I161" s="37"/>
      <c r="J161" s="37"/>
      <c r="K161" s="37"/>
      <c r="L161" s="37"/>
      <c r="M161" s="37"/>
      <c r="N161" s="247">
        <f>BK161</f>
        <v>0</v>
      </c>
      <c r="O161" s="248"/>
      <c r="P161" s="248"/>
      <c r="Q161" s="248"/>
      <c r="R161" s="38"/>
      <c r="T161" s="155"/>
      <c r="U161" s="57"/>
      <c r="V161" s="57"/>
      <c r="W161" s="57"/>
      <c r="X161" s="57"/>
      <c r="Y161" s="57"/>
      <c r="Z161" s="57"/>
      <c r="AA161" s="59"/>
      <c r="AT161" s="19" t="s">
        <v>78</v>
      </c>
      <c r="AU161" s="19" t="s">
        <v>79</v>
      </c>
      <c r="AY161" s="19" t="s">
        <v>308</v>
      </c>
      <c r="BK161" s="119">
        <v>0</v>
      </c>
    </row>
    <row r="162" spans="2:18" s="1" customFormat="1" ht="7" customHeight="1">
      <c r="B162" s="60"/>
      <c r="C162" s="61"/>
      <c r="D162" s="61"/>
      <c r="E162" s="61"/>
      <c r="F162" s="61"/>
      <c r="G162" s="61"/>
      <c r="H162" s="61"/>
      <c r="I162" s="61"/>
      <c r="J162" s="61"/>
      <c r="K162" s="61"/>
      <c r="L162" s="61"/>
      <c r="M162" s="61"/>
      <c r="N162" s="61"/>
      <c r="O162" s="61"/>
      <c r="P162" s="61"/>
      <c r="Q162" s="61"/>
      <c r="R162" s="62"/>
    </row>
  </sheetData>
  <sheetProtection algorithmName="SHA-512" hashValue="x7QFJIZV0OyuY7/0FuznJ0Yuf781Lq8BxY6wuqD5oDT6jjznh+x09cgUewMmHPROPRv76UWmiUEzXV9LigdVKA==" saltValue="n5CjIE8+lnw0Z1+ow2YUZQ==" spinCount="100000" sheet="1" objects="1" scenarios="1" formatCells="0" formatColumns="0" formatRows="0" sort="0" autoFilter="0"/>
  <mergeCells count="175">
    <mergeCell ref="C2:Q2"/>
    <mergeCell ref="C4:Q4"/>
    <mergeCell ref="F6:P6"/>
    <mergeCell ref="F7:P7"/>
    <mergeCell ref="O9:P9"/>
    <mergeCell ref="O11:P11"/>
    <mergeCell ref="O12:P12"/>
    <mergeCell ref="O14:P14"/>
    <mergeCell ref="E15:L15"/>
    <mergeCell ref="O15:P15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D100:H100"/>
    <mergeCell ref="N100:Q100"/>
    <mergeCell ref="D101:H101"/>
    <mergeCell ref="N101:Q101"/>
    <mergeCell ref="N102:Q102"/>
    <mergeCell ref="N89:Q89"/>
    <mergeCell ref="N90:Q90"/>
    <mergeCell ref="N91:Q91"/>
    <mergeCell ref="N92:Q92"/>
    <mergeCell ref="N93:Q93"/>
    <mergeCell ref="N94:Q94"/>
    <mergeCell ref="N96:Q96"/>
    <mergeCell ref="D97:H97"/>
    <mergeCell ref="N97:Q97"/>
    <mergeCell ref="F124:I124"/>
    <mergeCell ref="L124:M124"/>
    <mergeCell ref="N124:Q124"/>
    <mergeCell ref="F125:I125"/>
    <mergeCell ref="L125:M125"/>
    <mergeCell ref="N125:Q125"/>
    <mergeCell ref="F126:I126"/>
    <mergeCell ref="L126:M126"/>
    <mergeCell ref="N126:Q126"/>
    <mergeCell ref="F127:I127"/>
    <mergeCell ref="L127:M127"/>
    <mergeCell ref="N127:Q127"/>
    <mergeCell ref="F128:I128"/>
    <mergeCell ref="L128:M128"/>
    <mergeCell ref="N128:Q128"/>
    <mergeCell ref="F129:I129"/>
    <mergeCell ref="L129:M129"/>
    <mergeCell ref="N129:Q129"/>
    <mergeCell ref="F130:I130"/>
    <mergeCell ref="L130:M130"/>
    <mergeCell ref="N130:Q130"/>
    <mergeCell ref="F131:I131"/>
    <mergeCell ref="L131:M131"/>
    <mergeCell ref="N131:Q131"/>
    <mergeCell ref="F132:I132"/>
    <mergeCell ref="L132:M132"/>
    <mergeCell ref="N132:Q132"/>
    <mergeCell ref="F133:I133"/>
    <mergeCell ref="L133:M133"/>
    <mergeCell ref="N133:Q133"/>
    <mergeCell ref="F134:I134"/>
    <mergeCell ref="L134:M134"/>
    <mergeCell ref="N134:Q134"/>
    <mergeCell ref="F135:I135"/>
    <mergeCell ref="L135:M135"/>
    <mergeCell ref="N135:Q135"/>
    <mergeCell ref="F136:I136"/>
    <mergeCell ref="L136:M136"/>
    <mergeCell ref="N136:Q136"/>
    <mergeCell ref="F138:I138"/>
    <mergeCell ref="L138:M138"/>
    <mergeCell ref="N138:Q138"/>
    <mergeCell ref="F139:I139"/>
    <mergeCell ref="L139:M139"/>
    <mergeCell ref="N139:Q139"/>
    <mergeCell ref="F141:I141"/>
    <mergeCell ref="L141:M141"/>
    <mergeCell ref="N141:Q141"/>
    <mergeCell ref="F142:I142"/>
    <mergeCell ref="L142:M142"/>
    <mergeCell ref="N142:Q142"/>
    <mergeCell ref="F143:I143"/>
    <mergeCell ref="L143:M143"/>
    <mergeCell ref="N143:Q143"/>
    <mergeCell ref="F144:I144"/>
    <mergeCell ref="L144:M144"/>
    <mergeCell ref="N144:Q144"/>
    <mergeCell ref="F146:I146"/>
    <mergeCell ref="L146:M146"/>
    <mergeCell ref="N146:Q146"/>
    <mergeCell ref="F147:I147"/>
    <mergeCell ref="L147:M147"/>
    <mergeCell ref="N147:Q147"/>
    <mergeCell ref="F154:I154"/>
    <mergeCell ref="L154:M154"/>
    <mergeCell ref="N154:Q154"/>
    <mergeCell ref="F148:I148"/>
    <mergeCell ref="L148:M148"/>
    <mergeCell ref="N148:Q148"/>
    <mergeCell ref="F149:I149"/>
    <mergeCell ref="L149:M149"/>
    <mergeCell ref="N149:Q149"/>
    <mergeCell ref="F150:I150"/>
    <mergeCell ref="L150:M150"/>
    <mergeCell ref="N150:Q150"/>
    <mergeCell ref="H1:K1"/>
    <mergeCell ref="F158:I158"/>
    <mergeCell ref="L158:M158"/>
    <mergeCell ref="N158:Q158"/>
    <mergeCell ref="F159:I159"/>
    <mergeCell ref="L159:M159"/>
    <mergeCell ref="N159:Q159"/>
    <mergeCell ref="F160:I160"/>
    <mergeCell ref="L160:M160"/>
    <mergeCell ref="N160:Q160"/>
    <mergeCell ref="F155:I155"/>
    <mergeCell ref="L155:M155"/>
    <mergeCell ref="N155:Q155"/>
    <mergeCell ref="F156:I156"/>
    <mergeCell ref="L156:M156"/>
    <mergeCell ref="N156:Q156"/>
    <mergeCell ref="F157:I157"/>
    <mergeCell ref="L157:M157"/>
    <mergeCell ref="N157:Q157"/>
    <mergeCell ref="F152:I152"/>
    <mergeCell ref="L152:M152"/>
    <mergeCell ref="N152:Q152"/>
    <mergeCell ref="F153:I153"/>
    <mergeCell ref="L153:M153"/>
    <mergeCell ref="S2:AC2"/>
    <mergeCell ref="N121:Q121"/>
    <mergeCell ref="N122:Q122"/>
    <mergeCell ref="N123:Q123"/>
    <mergeCell ref="N137:Q137"/>
    <mergeCell ref="N140:Q140"/>
    <mergeCell ref="N145:Q145"/>
    <mergeCell ref="N151:Q151"/>
    <mergeCell ref="N161:Q161"/>
    <mergeCell ref="N153:Q153"/>
    <mergeCell ref="L104:Q104"/>
    <mergeCell ref="C110:Q110"/>
    <mergeCell ref="F112:P112"/>
    <mergeCell ref="F113:P113"/>
    <mergeCell ref="M115:P115"/>
    <mergeCell ref="M117:Q117"/>
    <mergeCell ref="M118:Q118"/>
    <mergeCell ref="F120:I120"/>
    <mergeCell ref="L120:M120"/>
    <mergeCell ref="N120:Q120"/>
    <mergeCell ref="D98:H98"/>
    <mergeCell ref="N98:Q98"/>
    <mergeCell ref="D99:H99"/>
    <mergeCell ref="N99:Q99"/>
  </mergeCells>
  <hyperlinks>
    <hyperlink ref="F1:G1" location="C2" display="1) Krycí list rozpočtu"/>
    <hyperlink ref="H1:K1" location="C86" display="2) Rekapitulace rozpočtu"/>
    <hyperlink ref="L1" location="C120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 scale="95" r:id="rId2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216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75" customHeight="1">
      <c r="A1" s="127"/>
      <c r="B1" s="13"/>
      <c r="C1" s="13"/>
      <c r="D1" s="14" t="s">
        <v>1</v>
      </c>
      <c r="E1" s="13"/>
      <c r="F1" s="15" t="s">
        <v>134</v>
      </c>
      <c r="G1" s="15"/>
      <c r="H1" s="249" t="s">
        <v>135</v>
      </c>
      <c r="I1" s="249"/>
      <c r="J1" s="249"/>
      <c r="K1" s="249"/>
      <c r="L1" s="15" t="s">
        <v>136</v>
      </c>
      <c r="M1" s="13"/>
      <c r="N1" s="13"/>
      <c r="O1" s="14" t="s">
        <v>137</v>
      </c>
      <c r="P1" s="13"/>
      <c r="Q1" s="13"/>
      <c r="R1" s="13"/>
      <c r="S1" s="15" t="s">
        <v>138</v>
      </c>
      <c r="T1" s="15"/>
      <c r="U1" s="127"/>
      <c r="V1" s="127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</row>
    <row r="2" spans="3:46" ht="37" customHeight="1">
      <c r="C2" s="234" t="s">
        <v>7</v>
      </c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5"/>
      <c r="Q2" s="235"/>
      <c r="S2" s="199" t="s">
        <v>8</v>
      </c>
      <c r="T2" s="200"/>
      <c r="U2" s="200"/>
      <c r="V2" s="200"/>
      <c r="W2" s="200"/>
      <c r="X2" s="200"/>
      <c r="Y2" s="200"/>
      <c r="Z2" s="200"/>
      <c r="AA2" s="200"/>
      <c r="AB2" s="200"/>
      <c r="AC2" s="200"/>
      <c r="AT2" s="19" t="s">
        <v>106</v>
      </c>
    </row>
    <row r="3" spans="2:46" ht="7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2"/>
      <c r="AT3" s="19" t="s">
        <v>105</v>
      </c>
    </row>
    <row r="4" spans="2:46" ht="37" customHeight="1">
      <c r="B4" s="23"/>
      <c r="C4" s="223" t="s">
        <v>139</v>
      </c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224"/>
      <c r="O4" s="224"/>
      <c r="P4" s="224"/>
      <c r="Q4" s="224"/>
      <c r="R4" s="24"/>
      <c r="T4" s="25" t="s">
        <v>13</v>
      </c>
      <c r="AT4" s="19" t="s">
        <v>6</v>
      </c>
    </row>
    <row r="5" spans="2:18" ht="7" customHeight="1">
      <c r="B5" s="23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4"/>
    </row>
    <row r="6" spans="2:18" ht="25.4" customHeight="1">
      <c r="B6" s="23"/>
      <c r="C6" s="27"/>
      <c r="D6" s="31" t="s">
        <v>19</v>
      </c>
      <c r="E6" s="27"/>
      <c r="F6" s="271" t="str">
        <f>'Rekapitulace stavby'!K6</f>
        <v>Výměna technologie měnírny Letná - DPS</v>
      </c>
      <c r="G6" s="272"/>
      <c r="H6" s="272"/>
      <c r="I6" s="272"/>
      <c r="J6" s="272"/>
      <c r="K6" s="272"/>
      <c r="L6" s="272"/>
      <c r="M6" s="272"/>
      <c r="N6" s="272"/>
      <c r="O6" s="272"/>
      <c r="P6" s="272"/>
      <c r="Q6" s="27"/>
      <c r="R6" s="24"/>
    </row>
    <row r="7" spans="2:18" ht="25.4" customHeight="1">
      <c r="B7" s="23"/>
      <c r="C7" s="27"/>
      <c r="D7" s="31" t="s">
        <v>140</v>
      </c>
      <c r="E7" s="27"/>
      <c r="F7" s="271" t="s">
        <v>989</v>
      </c>
      <c r="G7" s="239"/>
      <c r="H7" s="239"/>
      <c r="I7" s="239"/>
      <c r="J7" s="239"/>
      <c r="K7" s="239"/>
      <c r="L7" s="239"/>
      <c r="M7" s="239"/>
      <c r="N7" s="239"/>
      <c r="O7" s="239"/>
      <c r="P7" s="239"/>
      <c r="Q7" s="27"/>
      <c r="R7" s="24"/>
    </row>
    <row r="8" spans="2:18" s="1" customFormat="1" ht="32.9" customHeight="1">
      <c r="B8" s="36"/>
      <c r="C8" s="37"/>
      <c r="D8" s="30" t="s">
        <v>990</v>
      </c>
      <c r="E8" s="37"/>
      <c r="F8" s="240" t="s">
        <v>991</v>
      </c>
      <c r="G8" s="270"/>
      <c r="H8" s="270"/>
      <c r="I8" s="270"/>
      <c r="J8" s="270"/>
      <c r="K8" s="270"/>
      <c r="L8" s="270"/>
      <c r="M8" s="270"/>
      <c r="N8" s="270"/>
      <c r="O8" s="270"/>
      <c r="P8" s="270"/>
      <c r="Q8" s="37"/>
      <c r="R8" s="38"/>
    </row>
    <row r="9" spans="2:18" s="1" customFormat="1" ht="14.5" customHeight="1">
      <c r="B9" s="36"/>
      <c r="C9" s="37"/>
      <c r="D9" s="31" t="s">
        <v>21</v>
      </c>
      <c r="E9" s="37"/>
      <c r="F9" s="29" t="s">
        <v>22</v>
      </c>
      <c r="G9" s="37"/>
      <c r="H9" s="37"/>
      <c r="I9" s="37"/>
      <c r="J9" s="37"/>
      <c r="K9" s="37"/>
      <c r="L9" s="37"/>
      <c r="M9" s="31" t="s">
        <v>23</v>
      </c>
      <c r="N9" s="37"/>
      <c r="O9" s="29" t="s">
        <v>22</v>
      </c>
      <c r="P9" s="37"/>
      <c r="Q9" s="37"/>
      <c r="R9" s="38"/>
    </row>
    <row r="10" spans="2:18" s="1" customFormat="1" ht="14.5" customHeight="1">
      <c r="B10" s="36"/>
      <c r="C10" s="37"/>
      <c r="D10" s="31" t="s">
        <v>24</v>
      </c>
      <c r="E10" s="37"/>
      <c r="F10" s="29" t="s">
        <v>25</v>
      </c>
      <c r="G10" s="37"/>
      <c r="H10" s="37"/>
      <c r="I10" s="37"/>
      <c r="J10" s="37"/>
      <c r="K10" s="37"/>
      <c r="L10" s="37"/>
      <c r="M10" s="31" t="s">
        <v>26</v>
      </c>
      <c r="N10" s="37"/>
      <c r="O10" s="282" t="str">
        <f>'Rekapitulace stavby'!AN8</f>
        <v>18. 7. 2017</v>
      </c>
      <c r="P10" s="266"/>
      <c r="Q10" s="37"/>
      <c r="R10" s="38"/>
    </row>
    <row r="11" spans="2:18" s="1" customFormat="1" ht="10.9" customHeight="1">
      <c r="B11" s="36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8"/>
    </row>
    <row r="12" spans="2:18" s="1" customFormat="1" ht="14.5" customHeight="1">
      <c r="B12" s="36"/>
      <c r="C12" s="37"/>
      <c r="D12" s="31" t="s">
        <v>28</v>
      </c>
      <c r="E12" s="37"/>
      <c r="F12" s="37"/>
      <c r="G12" s="37"/>
      <c r="H12" s="37"/>
      <c r="I12" s="37"/>
      <c r="J12" s="37"/>
      <c r="K12" s="37"/>
      <c r="L12" s="37"/>
      <c r="M12" s="31" t="s">
        <v>29</v>
      </c>
      <c r="N12" s="37"/>
      <c r="O12" s="238" t="s">
        <v>22</v>
      </c>
      <c r="P12" s="238"/>
      <c r="Q12" s="37"/>
      <c r="R12" s="38"/>
    </row>
    <row r="13" spans="2:18" s="1" customFormat="1" ht="18" customHeight="1">
      <c r="B13" s="36"/>
      <c r="C13" s="37"/>
      <c r="D13" s="37"/>
      <c r="E13" s="29" t="s">
        <v>30</v>
      </c>
      <c r="F13" s="37"/>
      <c r="G13" s="37"/>
      <c r="H13" s="37"/>
      <c r="I13" s="37"/>
      <c r="J13" s="37"/>
      <c r="K13" s="37"/>
      <c r="L13" s="37"/>
      <c r="M13" s="31" t="s">
        <v>31</v>
      </c>
      <c r="N13" s="37"/>
      <c r="O13" s="238" t="s">
        <v>22</v>
      </c>
      <c r="P13" s="238"/>
      <c r="Q13" s="37"/>
      <c r="R13" s="38"/>
    </row>
    <row r="14" spans="2:18" s="1" customFormat="1" ht="7" customHeight="1">
      <c r="B14" s="36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8"/>
    </row>
    <row r="15" spans="2:18" s="1" customFormat="1" ht="14.5" customHeight="1">
      <c r="B15" s="36"/>
      <c r="C15" s="37"/>
      <c r="D15" s="31" t="s">
        <v>32</v>
      </c>
      <c r="E15" s="37"/>
      <c r="F15" s="37"/>
      <c r="G15" s="37"/>
      <c r="H15" s="37"/>
      <c r="I15" s="37"/>
      <c r="J15" s="37"/>
      <c r="K15" s="37"/>
      <c r="L15" s="37"/>
      <c r="M15" s="31" t="s">
        <v>29</v>
      </c>
      <c r="N15" s="37"/>
      <c r="O15" s="283" t="str">
        <f>IF('Rekapitulace stavby'!AN13="","",'Rekapitulace stavby'!AN13)</f>
        <v>Vyplň údaj</v>
      </c>
      <c r="P15" s="238"/>
      <c r="Q15" s="37"/>
      <c r="R15" s="38"/>
    </row>
    <row r="16" spans="2:18" s="1" customFormat="1" ht="18" customHeight="1">
      <c r="B16" s="36"/>
      <c r="C16" s="37"/>
      <c r="D16" s="37"/>
      <c r="E16" s="283" t="str">
        <f>IF('Rekapitulace stavby'!E14="","",'Rekapitulace stavby'!E14)</f>
        <v>Vyplň údaj</v>
      </c>
      <c r="F16" s="284"/>
      <c r="G16" s="284"/>
      <c r="H16" s="284"/>
      <c r="I16" s="284"/>
      <c r="J16" s="284"/>
      <c r="K16" s="284"/>
      <c r="L16" s="284"/>
      <c r="M16" s="31" t="s">
        <v>31</v>
      </c>
      <c r="N16" s="37"/>
      <c r="O16" s="283" t="str">
        <f>IF('Rekapitulace stavby'!AN14="","",'Rekapitulace stavby'!AN14)</f>
        <v>Vyplň údaj</v>
      </c>
      <c r="P16" s="238"/>
      <c r="Q16" s="37"/>
      <c r="R16" s="38"/>
    </row>
    <row r="17" spans="2:18" s="1" customFormat="1" ht="7" customHeight="1">
      <c r="B17" s="36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8"/>
    </row>
    <row r="18" spans="2:18" s="1" customFormat="1" ht="14.5" customHeight="1">
      <c r="B18" s="36"/>
      <c r="C18" s="37"/>
      <c r="D18" s="31" t="s">
        <v>34</v>
      </c>
      <c r="E18" s="37"/>
      <c r="F18" s="37"/>
      <c r="G18" s="37"/>
      <c r="H18" s="37"/>
      <c r="I18" s="37"/>
      <c r="J18" s="37"/>
      <c r="K18" s="37"/>
      <c r="L18" s="37"/>
      <c r="M18" s="31" t="s">
        <v>29</v>
      </c>
      <c r="N18" s="37"/>
      <c r="O18" s="238" t="str">
        <f>IF('Rekapitulace stavby'!AN16="","",'Rekapitulace stavby'!AN16)</f>
        <v/>
      </c>
      <c r="P18" s="238"/>
      <c r="Q18" s="37"/>
      <c r="R18" s="38"/>
    </row>
    <row r="19" spans="2:18" s="1" customFormat="1" ht="18" customHeight="1">
      <c r="B19" s="36"/>
      <c r="C19" s="37"/>
      <c r="D19" s="37"/>
      <c r="E19" s="29" t="str">
        <f>IF('Rekapitulace stavby'!E17="","",'Rekapitulace stavby'!E17)</f>
        <v xml:space="preserve"> </v>
      </c>
      <c r="F19" s="37"/>
      <c r="G19" s="37"/>
      <c r="H19" s="37"/>
      <c r="I19" s="37"/>
      <c r="J19" s="37"/>
      <c r="K19" s="37"/>
      <c r="L19" s="37"/>
      <c r="M19" s="31" t="s">
        <v>31</v>
      </c>
      <c r="N19" s="37"/>
      <c r="O19" s="238" t="str">
        <f>IF('Rekapitulace stavby'!AN17="","",'Rekapitulace stavby'!AN17)</f>
        <v/>
      </c>
      <c r="P19" s="238"/>
      <c r="Q19" s="37"/>
      <c r="R19" s="38"/>
    </row>
    <row r="20" spans="2:18" s="1" customFormat="1" ht="7" customHeight="1">
      <c r="B20" s="36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8"/>
    </row>
    <row r="21" spans="2:18" s="1" customFormat="1" ht="14.5" customHeight="1">
      <c r="B21" s="36"/>
      <c r="C21" s="37"/>
      <c r="D21" s="31" t="s">
        <v>37</v>
      </c>
      <c r="E21" s="37"/>
      <c r="F21" s="37"/>
      <c r="G21" s="37"/>
      <c r="H21" s="37"/>
      <c r="I21" s="37"/>
      <c r="J21" s="37"/>
      <c r="K21" s="37"/>
      <c r="L21" s="37"/>
      <c r="M21" s="31" t="s">
        <v>29</v>
      </c>
      <c r="N21" s="37"/>
      <c r="O21" s="238" t="s">
        <v>22</v>
      </c>
      <c r="P21" s="238"/>
      <c r="Q21" s="37"/>
      <c r="R21" s="38"/>
    </row>
    <row r="22" spans="2:18" s="1" customFormat="1" ht="18" customHeight="1">
      <c r="B22" s="36"/>
      <c r="C22" s="37"/>
      <c r="D22" s="37"/>
      <c r="E22" s="29" t="s">
        <v>38</v>
      </c>
      <c r="F22" s="37"/>
      <c r="G22" s="37"/>
      <c r="H22" s="37"/>
      <c r="I22" s="37"/>
      <c r="J22" s="37"/>
      <c r="K22" s="37"/>
      <c r="L22" s="37"/>
      <c r="M22" s="31" t="s">
        <v>31</v>
      </c>
      <c r="N22" s="37"/>
      <c r="O22" s="238" t="s">
        <v>22</v>
      </c>
      <c r="P22" s="238"/>
      <c r="Q22" s="37"/>
      <c r="R22" s="38"/>
    </row>
    <row r="23" spans="2:18" s="1" customFormat="1" ht="7" customHeight="1">
      <c r="B23" s="36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8"/>
    </row>
    <row r="24" spans="2:18" s="1" customFormat="1" ht="14.5" customHeight="1">
      <c r="B24" s="36"/>
      <c r="C24" s="37"/>
      <c r="D24" s="31" t="s">
        <v>39</v>
      </c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8"/>
    </row>
    <row r="25" spans="2:18" s="1" customFormat="1" ht="22.5" customHeight="1">
      <c r="B25" s="36"/>
      <c r="C25" s="37"/>
      <c r="D25" s="37"/>
      <c r="E25" s="243" t="s">
        <v>22</v>
      </c>
      <c r="F25" s="243"/>
      <c r="G25" s="243"/>
      <c r="H25" s="243"/>
      <c r="I25" s="243"/>
      <c r="J25" s="243"/>
      <c r="K25" s="243"/>
      <c r="L25" s="243"/>
      <c r="M25" s="37"/>
      <c r="N25" s="37"/>
      <c r="O25" s="37"/>
      <c r="P25" s="37"/>
      <c r="Q25" s="37"/>
      <c r="R25" s="38"/>
    </row>
    <row r="26" spans="2:18" s="1" customFormat="1" ht="7" customHeight="1">
      <c r="B26" s="36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8"/>
    </row>
    <row r="27" spans="2:18" s="1" customFormat="1" ht="7" customHeight="1">
      <c r="B27" s="36"/>
      <c r="C27" s="37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37"/>
      <c r="R27" s="38"/>
    </row>
    <row r="28" spans="2:18" s="1" customFormat="1" ht="14.5" customHeight="1">
      <c r="B28" s="36"/>
      <c r="C28" s="37"/>
      <c r="D28" s="128" t="s">
        <v>142</v>
      </c>
      <c r="E28" s="37"/>
      <c r="F28" s="37"/>
      <c r="G28" s="37"/>
      <c r="H28" s="37"/>
      <c r="I28" s="37"/>
      <c r="J28" s="37"/>
      <c r="K28" s="37"/>
      <c r="L28" s="37"/>
      <c r="M28" s="244">
        <f>N89</f>
        <v>0</v>
      </c>
      <c r="N28" s="244"/>
      <c r="O28" s="244"/>
      <c r="P28" s="244"/>
      <c r="Q28" s="37"/>
      <c r="R28" s="38"/>
    </row>
    <row r="29" spans="2:18" s="1" customFormat="1" ht="14.5" customHeight="1">
      <c r="B29" s="36"/>
      <c r="C29" s="37"/>
      <c r="D29" s="35" t="s">
        <v>128</v>
      </c>
      <c r="E29" s="37"/>
      <c r="F29" s="37"/>
      <c r="G29" s="37"/>
      <c r="H29" s="37"/>
      <c r="I29" s="37"/>
      <c r="J29" s="37"/>
      <c r="K29" s="37"/>
      <c r="L29" s="37"/>
      <c r="M29" s="244">
        <f>N108</f>
        <v>0</v>
      </c>
      <c r="N29" s="244"/>
      <c r="O29" s="244"/>
      <c r="P29" s="244"/>
      <c r="Q29" s="37"/>
      <c r="R29" s="38"/>
    </row>
    <row r="30" spans="2:18" s="1" customFormat="1" ht="7" customHeight="1">
      <c r="B30" s="36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8"/>
    </row>
    <row r="31" spans="2:18" s="1" customFormat="1" ht="25.4" customHeight="1">
      <c r="B31" s="36"/>
      <c r="C31" s="37"/>
      <c r="D31" s="129" t="s">
        <v>42</v>
      </c>
      <c r="E31" s="37"/>
      <c r="F31" s="37"/>
      <c r="G31" s="37"/>
      <c r="H31" s="37"/>
      <c r="I31" s="37"/>
      <c r="J31" s="37"/>
      <c r="K31" s="37"/>
      <c r="L31" s="37"/>
      <c r="M31" s="281">
        <f>ROUND(M28+M29,2)</f>
        <v>0</v>
      </c>
      <c r="N31" s="270"/>
      <c r="O31" s="270"/>
      <c r="P31" s="270"/>
      <c r="Q31" s="37"/>
      <c r="R31" s="38"/>
    </row>
    <row r="32" spans="2:18" s="1" customFormat="1" ht="7" customHeight="1">
      <c r="B32" s="36"/>
      <c r="C32" s="37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37"/>
      <c r="R32" s="38"/>
    </row>
    <row r="33" spans="2:18" s="1" customFormat="1" ht="14.5" customHeight="1">
      <c r="B33" s="36"/>
      <c r="C33" s="37"/>
      <c r="D33" s="43" t="s">
        <v>43</v>
      </c>
      <c r="E33" s="43" t="s">
        <v>44</v>
      </c>
      <c r="F33" s="44">
        <v>0.21</v>
      </c>
      <c r="G33" s="130" t="s">
        <v>45</v>
      </c>
      <c r="H33" s="278">
        <f>(SUM(BE108:BE115)+SUM(BE134:BE214))</f>
        <v>0</v>
      </c>
      <c r="I33" s="270"/>
      <c r="J33" s="270"/>
      <c r="K33" s="37"/>
      <c r="L33" s="37"/>
      <c r="M33" s="278">
        <f>ROUND((SUM(BE108:BE115)+SUM(BE134:BE214)),2)*F33</f>
        <v>0</v>
      </c>
      <c r="N33" s="270"/>
      <c r="O33" s="270"/>
      <c r="P33" s="270"/>
      <c r="Q33" s="37"/>
      <c r="R33" s="38"/>
    </row>
    <row r="34" spans="2:18" s="1" customFormat="1" ht="14.5" customHeight="1">
      <c r="B34" s="36"/>
      <c r="C34" s="37"/>
      <c r="D34" s="37"/>
      <c r="E34" s="43" t="s">
        <v>46</v>
      </c>
      <c r="F34" s="44">
        <v>0.15</v>
      </c>
      <c r="G34" s="130" t="s">
        <v>45</v>
      </c>
      <c r="H34" s="278">
        <f>(SUM(BF108:BF115)+SUM(BF134:BF214))</f>
        <v>0</v>
      </c>
      <c r="I34" s="270"/>
      <c r="J34" s="270"/>
      <c r="K34" s="37"/>
      <c r="L34" s="37"/>
      <c r="M34" s="278">
        <f>ROUND((SUM(BF108:BF115)+SUM(BF134:BF214)),2)*F34</f>
        <v>0</v>
      </c>
      <c r="N34" s="270"/>
      <c r="O34" s="270"/>
      <c r="P34" s="270"/>
      <c r="Q34" s="37"/>
      <c r="R34" s="38"/>
    </row>
    <row r="35" spans="2:18" s="1" customFormat="1" ht="14.5" customHeight="1" hidden="1">
      <c r="B35" s="36"/>
      <c r="C35" s="37"/>
      <c r="D35" s="37"/>
      <c r="E35" s="43" t="s">
        <v>47</v>
      </c>
      <c r="F35" s="44">
        <v>0.21</v>
      </c>
      <c r="G35" s="130" t="s">
        <v>45</v>
      </c>
      <c r="H35" s="278">
        <f>(SUM(BG108:BG115)+SUM(BG134:BG214))</f>
        <v>0</v>
      </c>
      <c r="I35" s="270"/>
      <c r="J35" s="270"/>
      <c r="K35" s="37"/>
      <c r="L35" s="37"/>
      <c r="M35" s="278">
        <v>0</v>
      </c>
      <c r="N35" s="270"/>
      <c r="O35" s="270"/>
      <c r="P35" s="270"/>
      <c r="Q35" s="37"/>
      <c r="R35" s="38"/>
    </row>
    <row r="36" spans="2:18" s="1" customFormat="1" ht="14.5" customHeight="1" hidden="1">
      <c r="B36" s="36"/>
      <c r="C36" s="37"/>
      <c r="D36" s="37"/>
      <c r="E36" s="43" t="s">
        <v>48</v>
      </c>
      <c r="F36" s="44">
        <v>0.15</v>
      </c>
      <c r="G36" s="130" t="s">
        <v>45</v>
      </c>
      <c r="H36" s="278">
        <f>(SUM(BH108:BH115)+SUM(BH134:BH214))</f>
        <v>0</v>
      </c>
      <c r="I36" s="270"/>
      <c r="J36" s="270"/>
      <c r="K36" s="37"/>
      <c r="L36" s="37"/>
      <c r="M36" s="278">
        <v>0</v>
      </c>
      <c r="N36" s="270"/>
      <c r="O36" s="270"/>
      <c r="P36" s="270"/>
      <c r="Q36" s="37"/>
      <c r="R36" s="38"/>
    </row>
    <row r="37" spans="2:18" s="1" customFormat="1" ht="14.5" customHeight="1" hidden="1">
      <c r="B37" s="36"/>
      <c r="C37" s="37"/>
      <c r="D37" s="37"/>
      <c r="E37" s="43" t="s">
        <v>49</v>
      </c>
      <c r="F37" s="44">
        <v>0</v>
      </c>
      <c r="G37" s="130" t="s">
        <v>45</v>
      </c>
      <c r="H37" s="278">
        <f>(SUM(BI108:BI115)+SUM(BI134:BI214))</f>
        <v>0</v>
      </c>
      <c r="I37" s="270"/>
      <c r="J37" s="270"/>
      <c r="K37" s="37"/>
      <c r="L37" s="37"/>
      <c r="M37" s="278">
        <v>0</v>
      </c>
      <c r="N37" s="270"/>
      <c r="O37" s="270"/>
      <c r="P37" s="270"/>
      <c r="Q37" s="37"/>
      <c r="R37" s="38"/>
    </row>
    <row r="38" spans="2:18" s="1" customFormat="1" ht="7" customHeight="1">
      <c r="B38" s="36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8"/>
    </row>
    <row r="39" spans="2:18" s="1" customFormat="1" ht="25.4" customHeight="1">
      <c r="B39" s="36"/>
      <c r="C39" s="126"/>
      <c r="D39" s="131" t="s">
        <v>50</v>
      </c>
      <c r="E39" s="80"/>
      <c r="F39" s="80"/>
      <c r="G39" s="132" t="s">
        <v>51</v>
      </c>
      <c r="H39" s="133" t="s">
        <v>52</v>
      </c>
      <c r="I39" s="80"/>
      <c r="J39" s="80"/>
      <c r="K39" s="80"/>
      <c r="L39" s="279">
        <f>SUM(M31:M37)</f>
        <v>0</v>
      </c>
      <c r="M39" s="279"/>
      <c r="N39" s="279"/>
      <c r="O39" s="279"/>
      <c r="P39" s="280"/>
      <c r="Q39" s="126"/>
      <c r="R39" s="38"/>
    </row>
    <row r="40" spans="2:18" s="1" customFormat="1" ht="14.5" customHeight="1">
      <c r="B40" s="36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8"/>
    </row>
    <row r="41" spans="2:18" s="1" customFormat="1" ht="14.5" customHeight="1">
      <c r="B41" s="36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8"/>
    </row>
    <row r="42" spans="2:18" ht="13.5">
      <c r="B42" s="23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4"/>
    </row>
    <row r="43" spans="2:18" ht="13.5">
      <c r="B43" s="23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4"/>
    </row>
    <row r="44" spans="2:18" ht="13.5">
      <c r="B44" s="23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4"/>
    </row>
    <row r="45" spans="2:18" ht="13.5">
      <c r="B45" s="23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4"/>
    </row>
    <row r="46" spans="2:18" ht="13.5">
      <c r="B46" s="23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4"/>
    </row>
    <row r="47" spans="2:18" ht="13.5">
      <c r="B47" s="23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4"/>
    </row>
    <row r="48" spans="2:18" ht="13.5">
      <c r="B48" s="23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4"/>
    </row>
    <row r="49" spans="2:18" ht="13.5">
      <c r="B49" s="23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4"/>
    </row>
    <row r="50" spans="2:18" s="1" customFormat="1" ht="13.5">
      <c r="B50" s="36"/>
      <c r="C50" s="37"/>
      <c r="D50" s="51" t="s">
        <v>53</v>
      </c>
      <c r="E50" s="52"/>
      <c r="F50" s="52"/>
      <c r="G50" s="52"/>
      <c r="H50" s="53"/>
      <c r="I50" s="37"/>
      <c r="J50" s="51" t="s">
        <v>54</v>
      </c>
      <c r="K50" s="52"/>
      <c r="L50" s="52"/>
      <c r="M50" s="52"/>
      <c r="N50" s="52"/>
      <c r="O50" s="52"/>
      <c r="P50" s="53"/>
      <c r="Q50" s="37"/>
      <c r="R50" s="38"/>
    </row>
    <row r="51" spans="2:18" ht="13.5">
      <c r="B51" s="23"/>
      <c r="C51" s="27"/>
      <c r="D51" s="54"/>
      <c r="E51" s="27"/>
      <c r="F51" s="27"/>
      <c r="G51" s="27"/>
      <c r="H51" s="55"/>
      <c r="I51" s="27"/>
      <c r="J51" s="54"/>
      <c r="K51" s="27"/>
      <c r="L51" s="27"/>
      <c r="M51" s="27"/>
      <c r="N51" s="27"/>
      <c r="O51" s="27"/>
      <c r="P51" s="55"/>
      <c r="Q51" s="27"/>
      <c r="R51" s="24"/>
    </row>
    <row r="52" spans="2:18" ht="13.5">
      <c r="B52" s="23"/>
      <c r="C52" s="27"/>
      <c r="D52" s="54"/>
      <c r="E52" s="27"/>
      <c r="F52" s="27"/>
      <c r="G52" s="27"/>
      <c r="H52" s="55"/>
      <c r="I52" s="27"/>
      <c r="J52" s="54"/>
      <c r="K52" s="27"/>
      <c r="L52" s="27"/>
      <c r="M52" s="27"/>
      <c r="N52" s="27"/>
      <c r="O52" s="27"/>
      <c r="P52" s="55"/>
      <c r="Q52" s="27"/>
      <c r="R52" s="24"/>
    </row>
    <row r="53" spans="2:18" ht="13.5">
      <c r="B53" s="23"/>
      <c r="C53" s="27"/>
      <c r="D53" s="54"/>
      <c r="E53" s="27"/>
      <c r="F53" s="27"/>
      <c r="G53" s="27"/>
      <c r="H53" s="55"/>
      <c r="I53" s="27"/>
      <c r="J53" s="54"/>
      <c r="K53" s="27"/>
      <c r="L53" s="27"/>
      <c r="M53" s="27"/>
      <c r="N53" s="27"/>
      <c r="O53" s="27"/>
      <c r="P53" s="55"/>
      <c r="Q53" s="27"/>
      <c r="R53" s="24"/>
    </row>
    <row r="54" spans="2:18" ht="13.5">
      <c r="B54" s="23"/>
      <c r="C54" s="27"/>
      <c r="D54" s="54"/>
      <c r="E54" s="27"/>
      <c r="F54" s="27"/>
      <c r="G54" s="27"/>
      <c r="H54" s="55"/>
      <c r="I54" s="27"/>
      <c r="J54" s="54"/>
      <c r="K54" s="27"/>
      <c r="L54" s="27"/>
      <c r="M54" s="27"/>
      <c r="N54" s="27"/>
      <c r="O54" s="27"/>
      <c r="P54" s="55"/>
      <c r="Q54" s="27"/>
      <c r="R54" s="24"/>
    </row>
    <row r="55" spans="2:18" ht="13.5">
      <c r="B55" s="23"/>
      <c r="C55" s="27"/>
      <c r="D55" s="54"/>
      <c r="E55" s="27"/>
      <c r="F55" s="27"/>
      <c r="G55" s="27"/>
      <c r="H55" s="55"/>
      <c r="I55" s="27"/>
      <c r="J55" s="54"/>
      <c r="K55" s="27"/>
      <c r="L55" s="27"/>
      <c r="M55" s="27"/>
      <c r="N55" s="27"/>
      <c r="O55" s="27"/>
      <c r="P55" s="55"/>
      <c r="Q55" s="27"/>
      <c r="R55" s="24"/>
    </row>
    <row r="56" spans="2:18" ht="13.5">
      <c r="B56" s="23"/>
      <c r="C56" s="27"/>
      <c r="D56" s="54"/>
      <c r="E56" s="27"/>
      <c r="F56" s="27"/>
      <c r="G56" s="27"/>
      <c r="H56" s="55"/>
      <c r="I56" s="27"/>
      <c r="J56" s="54"/>
      <c r="K56" s="27"/>
      <c r="L56" s="27"/>
      <c r="M56" s="27"/>
      <c r="N56" s="27"/>
      <c r="O56" s="27"/>
      <c r="P56" s="55"/>
      <c r="Q56" s="27"/>
      <c r="R56" s="24"/>
    </row>
    <row r="57" spans="2:18" ht="13.5">
      <c r="B57" s="23"/>
      <c r="C57" s="27"/>
      <c r="D57" s="54"/>
      <c r="E57" s="27"/>
      <c r="F57" s="27"/>
      <c r="G57" s="27"/>
      <c r="H57" s="55"/>
      <c r="I57" s="27"/>
      <c r="J57" s="54"/>
      <c r="K57" s="27"/>
      <c r="L57" s="27"/>
      <c r="M57" s="27"/>
      <c r="N57" s="27"/>
      <c r="O57" s="27"/>
      <c r="P57" s="55"/>
      <c r="Q57" s="27"/>
      <c r="R57" s="24"/>
    </row>
    <row r="58" spans="2:18" ht="13.5">
      <c r="B58" s="23"/>
      <c r="C58" s="27"/>
      <c r="D58" s="54"/>
      <c r="E58" s="27"/>
      <c r="F58" s="27"/>
      <c r="G58" s="27"/>
      <c r="H58" s="55"/>
      <c r="I58" s="27"/>
      <c r="J58" s="54"/>
      <c r="K58" s="27"/>
      <c r="L58" s="27"/>
      <c r="M58" s="27"/>
      <c r="N58" s="27"/>
      <c r="O58" s="27"/>
      <c r="P58" s="55"/>
      <c r="Q58" s="27"/>
      <c r="R58" s="24"/>
    </row>
    <row r="59" spans="2:18" s="1" customFormat="1" ht="13.5">
      <c r="B59" s="36"/>
      <c r="C59" s="37"/>
      <c r="D59" s="56" t="s">
        <v>55</v>
      </c>
      <c r="E59" s="57"/>
      <c r="F59" s="57"/>
      <c r="G59" s="58" t="s">
        <v>56</v>
      </c>
      <c r="H59" s="59"/>
      <c r="I59" s="37"/>
      <c r="J59" s="56" t="s">
        <v>55</v>
      </c>
      <c r="K59" s="57"/>
      <c r="L59" s="57"/>
      <c r="M59" s="57"/>
      <c r="N59" s="58" t="s">
        <v>56</v>
      </c>
      <c r="O59" s="57"/>
      <c r="P59" s="59"/>
      <c r="Q59" s="37"/>
      <c r="R59" s="38"/>
    </row>
    <row r="60" spans="2:18" ht="13.5">
      <c r="B60" s="23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4"/>
    </row>
    <row r="61" spans="2:18" s="1" customFormat="1" ht="13.5">
      <c r="B61" s="36"/>
      <c r="C61" s="37"/>
      <c r="D61" s="51" t="s">
        <v>57</v>
      </c>
      <c r="E61" s="52"/>
      <c r="F61" s="52"/>
      <c r="G61" s="52"/>
      <c r="H61" s="53"/>
      <c r="I61" s="37"/>
      <c r="J61" s="51" t="s">
        <v>58</v>
      </c>
      <c r="K61" s="52"/>
      <c r="L61" s="52"/>
      <c r="M61" s="52"/>
      <c r="N61" s="52"/>
      <c r="O61" s="52"/>
      <c r="P61" s="53"/>
      <c r="Q61" s="37"/>
      <c r="R61" s="38"/>
    </row>
    <row r="62" spans="2:18" ht="13.5">
      <c r="B62" s="23"/>
      <c r="C62" s="27"/>
      <c r="D62" s="54"/>
      <c r="E62" s="27"/>
      <c r="F62" s="27"/>
      <c r="G62" s="27"/>
      <c r="H62" s="55"/>
      <c r="I62" s="27"/>
      <c r="J62" s="54"/>
      <c r="K62" s="27"/>
      <c r="L62" s="27"/>
      <c r="M62" s="27"/>
      <c r="N62" s="27"/>
      <c r="O62" s="27"/>
      <c r="P62" s="55"/>
      <c r="Q62" s="27"/>
      <c r="R62" s="24"/>
    </row>
    <row r="63" spans="2:18" ht="13.5">
      <c r="B63" s="23"/>
      <c r="C63" s="27"/>
      <c r="D63" s="54"/>
      <c r="E63" s="27"/>
      <c r="F63" s="27"/>
      <c r="G63" s="27"/>
      <c r="H63" s="55"/>
      <c r="I63" s="27"/>
      <c r="J63" s="54"/>
      <c r="K63" s="27"/>
      <c r="L63" s="27"/>
      <c r="M63" s="27"/>
      <c r="N63" s="27"/>
      <c r="O63" s="27"/>
      <c r="P63" s="55"/>
      <c r="Q63" s="27"/>
      <c r="R63" s="24"/>
    </row>
    <row r="64" spans="2:18" ht="13.5">
      <c r="B64" s="23"/>
      <c r="C64" s="27"/>
      <c r="D64" s="54"/>
      <c r="E64" s="27"/>
      <c r="F64" s="27"/>
      <c r="G64" s="27"/>
      <c r="H64" s="55"/>
      <c r="I64" s="27"/>
      <c r="J64" s="54"/>
      <c r="K64" s="27"/>
      <c r="L64" s="27"/>
      <c r="M64" s="27"/>
      <c r="N64" s="27"/>
      <c r="O64" s="27"/>
      <c r="P64" s="55"/>
      <c r="Q64" s="27"/>
      <c r="R64" s="24"/>
    </row>
    <row r="65" spans="2:18" ht="13.5">
      <c r="B65" s="23"/>
      <c r="C65" s="27"/>
      <c r="D65" s="54"/>
      <c r="E65" s="27"/>
      <c r="F65" s="27"/>
      <c r="G65" s="27"/>
      <c r="H65" s="55"/>
      <c r="I65" s="27"/>
      <c r="J65" s="54"/>
      <c r="K65" s="27"/>
      <c r="L65" s="27"/>
      <c r="M65" s="27"/>
      <c r="N65" s="27"/>
      <c r="O65" s="27"/>
      <c r="P65" s="55"/>
      <c r="Q65" s="27"/>
      <c r="R65" s="24"/>
    </row>
    <row r="66" spans="2:18" ht="13.5">
      <c r="B66" s="23"/>
      <c r="C66" s="27"/>
      <c r="D66" s="54"/>
      <c r="E66" s="27"/>
      <c r="F66" s="27"/>
      <c r="G66" s="27"/>
      <c r="H66" s="55"/>
      <c r="I66" s="27"/>
      <c r="J66" s="54"/>
      <c r="K66" s="27"/>
      <c r="L66" s="27"/>
      <c r="M66" s="27"/>
      <c r="N66" s="27"/>
      <c r="O66" s="27"/>
      <c r="P66" s="55"/>
      <c r="Q66" s="27"/>
      <c r="R66" s="24"/>
    </row>
    <row r="67" spans="2:18" ht="13.5">
      <c r="B67" s="23"/>
      <c r="C67" s="27"/>
      <c r="D67" s="54"/>
      <c r="E67" s="27"/>
      <c r="F67" s="27"/>
      <c r="G67" s="27"/>
      <c r="H67" s="55"/>
      <c r="I67" s="27"/>
      <c r="J67" s="54"/>
      <c r="K67" s="27"/>
      <c r="L67" s="27"/>
      <c r="M67" s="27"/>
      <c r="N67" s="27"/>
      <c r="O67" s="27"/>
      <c r="P67" s="55"/>
      <c r="Q67" s="27"/>
      <c r="R67" s="24"/>
    </row>
    <row r="68" spans="2:18" ht="13.5">
      <c r="B68" s="23"/>
      <c r="C68" s="27"/>
      <c r="D68" s="54"/>
      <c r="E68" s="27"/>
      <c r="F68" s="27"/>
      <c r="G68" s="27"/>
      <c r="H68" s="55"/>
      <c r="I68" s="27"/>
      <c r="J68" s="54"/>
      <c r="K68" s="27"/>
      <c r="L68" s="27"/>
      <c r="M68" s="27"/>
      <c r="N68" s="27"/>
      <c r="O68" s="27"/>
      <c r="P68" s="55"/>
      <c r="Q68" s="27"/>
      <c r="R68" s="24"/>
    </row>
    <row r="69" spans="2:18" ht="13.5">
      <c r="B69" s="23"/>
      <c r="C69" s="27"/>
      <c r="D69" s="54"/>
      <c r="E69" s="27"/>
      <c r="F69" s="27"/>
      <c r="G69" s="27"/>
      <c r="H69" s="55"/>
      <c r="I69" s="27"/>
      <c r="J69" s="54"/>
      <c r="K69" s="27"/>
      <c r="L69" s="27"/>
      <c r="M69" s="27"/>
      <c r="N69" s="27"/>
      <c r="O69" s="27"/>
      <c r="P69" s="55"/>
      <c r="Q69" s="27"/>
      <c r="R69" s="24"/>
    </row>
    <row r="70" spans="2:18" s="1" customFormat="1" ht="13.5">
      <c r="B70" s="36"/>
      <c r="C70" s="37"/>
      <c r="D70" s="56" t="s">
        <v>55</v>
      </c>
      <c r="E70" s="57"/>
      <c r="F70" s="57"/>
      <c r="G70" s="58" t="s">
        <v>56</v>
      </c>
      <c r="H70" s="59"/>
      <c r="I70" s="37"/>
      <c r="J70" s="56" t="s">
        <v>55</v>
      </c>
      <c r="K70" s="57"/>
      <c r="L70" s="57"/>
      <c r="M70" s="57"/>
      <c r="N70" s="58" t="s">
        <v>56</v>
      </c>
      <c r="O70" s="57"/>
      <c r="P70" s="59"/>
      <c r="Q70" s="37"/>
      <c r="R70" s="38"/>
    </row>
    <row r="71" spans="2:18" s="1" customFormat="1" ht="14.5" customHeight="1">
      <c r="B71" s="60"/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1"/>
      <c r="P71" s="61"/>
      <c r="Q71" s="61"/>
      <c r="R71" s="62"/>
    </row>
    <row r="75" spans="2:18" s="1" customFormat="1" ht="7" customHeight="1">
      <c r="B75" s="134"/>
      <c r="C75" s="135"/>
      <c r="D75" s="135"/>
      <c r="E75" s="135"/>
      <c r="F75" s="135"/>
      <c r="G75" s="135"/>
      <c r="H75" s="135"/>
      <c r="I75" s="135"/>
      <c r="J75" s="135"/>
      <c r="K75" s="135"/>
      <c r="L75" s="135"/>
      <c r="M75" s="135"/>
      <c r="N75" s="135"/>
      <c r="O75" s="135"/>
      <c r="P75" s="135"/>
      <c r="Q75" s="135"/>
      <c r="R75" s="136"/>
    </row>
    <row r="76" spans="2:21" s="1" customFormat="1" ht="37" customHeight="1">
      <c r="B76" s="36"/>
      <c r="C76" s="223" t="s">
        <v>143</v>
      </c>
      <c r="D76" s="224"/>
      <c r="E76" s="224"/>
      <c r="F76" s="224"/>
      <c r="G76" s="224"/>
      <c r="H76" s="224"/>
      <c r="I76" s="224"/>
      <c r="J76" s="224"/>
      <c r="K76" s="224"/>
      <c r="L76" s="224"/>
      <c r="M76" s="224"/>
      <c r="N76" s="224"/>
      <c r="O76" s="224"/>
      <c r="P76" s="224"/>
      <c r="Q76" s="224"/>
      <c r="R76" s="38"/>
      <c r="T76" s="137"/>
      <c r="U76" s="137"/>
    </row>
    <row r="77" spans="2:21" s="1" customFormat="1" ht="7" customHeight="1">
      <c r="B77" s="36"/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8"/>
      <c r="T77" s="137"/>
      <c r="U77" s="137"/>
    </row>
    <row r="78" spans="2:21" s="1" customFormat="1" ht="30" customHeight="1">
      <c r="B78" s="36"/>
      <c r="C78" s="31" t="s">
        <v>19</v>
      </c>
      <c r="D78" s="37"/>
      <c r="E78" s="37"/>
      <c r="F78" s="271" t="str">
        <f>F6</f>
        <v>Výměna technologie měnírny Letná - DPS</v>
      </c>
      <c r="G78" s="272"/>
      <c r="H78" s="272"/>
      <c r="I78" s="272"/>
      <c r="J78" s="272"/>
      <c r="K78" s="272"/>
      <c r="L78" s="272"/>
      <c r="M78" s="272"/>
      <c r="N78" s="272"/>
      <c r="O78" s="272"/>
      <c r="P78" s="272"/>
      <c r="Q78" s="37"/>
      <c r="R78" s="38"/>
      <c r="T78" s="137"/>
      <c r="U78" s="137"/>
    </row>
    <row r="79" spans="2:21" ht="30" customHeight="1">
      <c r="B79" s="23"/>
      <c r="C79" s="31" t="s">
        <v>140</v>
      </c>
      <c r="D79" s="27"/>
      <c r="E79" s="27"/>
      <c r="F79" s="271" t="s">
        <v>989</v>
      </c>
      <c r="G79" s="239"/>
      <c r="H79" s="239"/>
      <c r="I79" s="239"/>
      <c r="J79" s="239"/>
      <c r="K79" s="239"/>
      <c r="L79" s="239"/>
      <c r="M79" s="239"/>
      <c r="N79" s="239"/>
      <c r="O79" s="239"/>
      <c r="P79" s="239"/>
      <c r="Q79" s="27"/>
      <c r="R79" s="24"/>
      <c r="T79" s="186"/>
      <c r="U79" s="186"/>
    </row>
    <row r="80" spans="2:21" s="1" customFormat="1" ht="37" customHeight="1">
      <c r="B80" s="36"/>
      <c r="C80" s="70" t="s">
        <v>990</v>
      </c>
      <c r="D80" s="37"/>
      <c r="E80" s="37"/>
      <c r="F80" s="225" t="str">
        <f>F8</f>
        <v>1 - Uzemnění</v>
      </c>
      <c r="G80" s="270"/>
      <c r="H80" s="270"/>
      <c r="I80" s="270"/>
      <c r="J80" s="270"/>
      <c r="K80" s="270"/>
      <c r="L80" s="270"/>
      <c r="M80" s="270"/>
      <c r="N80" s="270"/>
      <c r="O80" s="270"/>
      <c r="P80" s="270"/>
      <c r="Q80" s="37"/>
      <c r="R80" s="38"/>
      <c r="T80" s="137"/>
      <c r="U80" s="137"/>
    </row>
    <row r="81" spans="2:21" s="1" customFormat="1" ht="7" customHeight="1">
      <c r="B81" s="36"/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8"/>
      <c r="T81" s="137"/>
      <c r="U81" s="137"/>
    </row>
    <row r="82" spans="2:21" s="1" customFormat="1" ht="18" customHeight="1">
      <c r="B82" s="36"/>
      <c r="C82" s="31" t="s">
        <v>24</v>
      </c>
      <c r="D82" s="37"/>
      <c r="E82" s="37"/>
      <c r="F82" s="29" t="str">
        <f>F10</f>
        <v>Plzeň</v>
      </c>
      <c r="G82" s="37"/>
      <c r="H82" s="37"/>
      <c r="I82" s="37"/>
      <c r="J82" s="37"/>
      <c r="K82" s="31" t="s">
        <v>26</v>
      </c>
      <c r="L82" s="37"/>
      <c r="M82" s="266" t="str">
        <f>IF(O10="","",O10)</f>
        <v>18. 7. 2017</v>
      </c>
      <c r="N82" s="266"/>
      <c r="O82" s="266"/>
      <c r="P82" s="266"/>
      <c r="Q82" s="37"/>
      <c r="R82" s="38"/>
      <c r="T82" s="137"/>
      <c r="U82" s="137"/>
    </row>
    <row r="83" spans="2:21" s="1" customFormat="1" ht="7" customHeight="1"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8"/>
      <c r="T83" s="137"/>
      <c r="U83" s="137"/>
    </row>
    <row r="84" spans="2:21" s="1" customFormat="1" ht="13.5">
      <c r="B84" s="36"/>
      <c r="C84" s="31" t="s">
        <v>28</v>
      </c>
      <c r="D84" s="37"/>
      <c r="E84" s="37"/>
      <c r="F84" s="29" t="str">
        <f>E13</f>
        <v>Plzeňské městské dopravní podniky, a.s.</v>
      </c>
      <c r="G84" s="37"/>
      <c r="H84" s="37"/>
      <c r="I84" s="37"/>
      <c r="J84" s="37"/>
      <c r="K84" s="31" t="s">
        <v>34</v>
      </c>
      <c r="L84" s="37"/>
      <c r="M84" s="238" t="str">
        <f>E19</f>
        <v xml:space="preserve"> </v>
      </c>
      <c r="N84" s="238"/>
      <c r="O84" s="238"/>
      <c r="P84" s="238"/>
      <c r="Q84" s="238"/>
      <c r="R84" s="38"/>
      <c r="T84" s="137"/>
      <c r="U84" s="137"/>
    </row>
    <row r="85" spans="2:21" s="1" customFormat="1" ht="14.5" customHeight="1">
      <c r="B85" s="36"/>
      <c r="C85" s="31" t="s">
        <v>32</v>
      </c>
      <c r="D85" s="37"/>
      <c r="E85" s="37"/>
      <c r="F85" s="29" t="str">
        <f>IF(E16="","",E16)</f>
        <v>Vyplň údaj</v>
      </c>
      <c r="G85" s="37"/>
      <c r="H85" s="37"/>
      <c r="I85" s="37"/>
      <c r="J85" s="37"/>
      <c r="K85" s="31" t="s">
        <v>37</v>
      </c>
      <c r="L85" s="37"/>
      <c r="M85" s="238" t="str">
        <f>E22</f>
        <v>RPE, s.r.o.</v>
      </c>
      <c r="N85" s="238"/>
      <c r="O85" s="238"/>
      <c r="P85" s="238"/>
      <c r="Q85" s="238"/>
      <c r="R85" s="38"/>
      <c r="T85" s="137"/>
      <c r="U85" s="137"/>
    </row>
    <row r="86" spans="2:21" s="1" customFormat="1" ht="10.4" customHeight="1">
      <c r="B86" s="36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8"/>
      <c r="T86" s="137"/>
      <c r="U86" s="137"/>
    </row>
    <row r="87" spans="2:21" s="1" customFormat="1" ht="29.25" customHeight="1">
      <c r="B87" s="36"/>
      <c r="C87" s="276" t="s">
        <v>144</v>
      </c>
      <c r="D87" s="277"/>
      <c r="E87" s="277"/>
      <c r="F87" s="277"/>
      <c r="G87" s="277"/>
      <c r="H87" s="126"/>
      <c r="I87" s="126"/>
      <c r="J87" s="126"/>
      <c r="K87" s="126"/>
      <c r="L87" s="126"/>
      <c r="M87" s="126"/>
      <c r="N87" s="276" t="s">
        <v>145</v>
      </c>
      <c r="O87" s="277"/>
      <c r="P87" s="277"/>
      <c r="Q87" s="277"/>
      <c r="R87" s="38"/>
      <c r="T87" s="137"/>
      <c r="U87" s="137"/>
    </row>
    <row r="88" spans="2:21" s="1" customFormat="1" ht="10.4" customHeight="1"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8"/>
      <c r="T88" s="137"/>
      <c r="U88" s="137"/>
    </row>
    <row r="89" spans="2:47" s="1" customFormat="1" ht="29.25" customHeight="1">
      <c r="B89" s="36"/>
      <c r="C89" s="138" t="s">
        <v>146</v>
      </c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197">
        <f>N134</f>
        <v>0</v>
      </c>
      <c r="O89" s="273"/>
      <c r="P89" s="273"/>
      <c r="Q89" s="273"/>
      <c r="R89" s="38"/>
      <c r="T89" s="137"/>
      <c r="U89" s="137"/>
      <c r="AU89" s="19" t="s">
        <v>147</v>
      </c>
    </row>
    <row r="90" spans="2:21" s="7" customFormat="1" ht="25" customHeight="1">
      <c r="B90" s="139"/>
      <c r="C90" s="140"/>
      <c r="D90" s="141" t="s">
        <v>310</v>
      </c>
      <c r="E90" s="140"/>
      <c r="F90" s="140"/>
      <c r="G90" s="140"/>
      <c r="H90" s="140"/>
      <c r="I90" s="140"/>
      <c r="J90" s="140"/>
      <c r="K90" s="140"/>
      <c r="L90" s="140"/>
      <c r="M90" s="140"/>
      <c r="N90" s="257">
        <f>N135</f>
        <v>0</v>
      </c>
      <c r="O90" s="275"/>
      <c r="P90" s="275"/>
      <c r="Q90" s="275"/>
      <c r="R90" s="142"/>
      <c r="T90" s="143"/>
      <c r="U90" s="143"/>
    </row>
    <row r="91" spans="2:21" s="8" customFormat="1" ht="19.9" customHeight="1">
      <c r="B91" s="144"/>
      <c r="C91" s="104"/>
      <c r="D91" s="115" t="s">
        <v>992</v>
      </c>
      <c r="E91" s="104"/>
      <c r="F91" s="104"/>
      <c r="G91" s="104"/>
      <c r="H91" s="104"/>
      <c r="I91" s="104"/>
      <c r="J91" s="104"/>
      <c r="K91" s="104"/>
      <c r="L91" s="104"/>
      <c r="M91" s="104"/>
      <c r="N91" s="202">
        <f>N136</f>
        <v>0</v>
      </c>
      <c r="O91" s="205"/>
      <c r="P91" s="205"/>
      <c r="Q91" s="205"/>
      <c r="R91" s="145"/>
      <c r="T91" s="146"/>
      <c r="U91" s="146"/>
    </row>
    <row r="92" spans="2:21" s="8" customFormat="1" ht="19.9" customHeight="1">
      <c r="B92" s="144"/>
      <c r="C92" s="104"/>
      <c r="D92" s="115" t="s">
        <v>311</v>
      </c>
      <c r="E92" s="104"/>
      <c r="F92" s="104"/>
      <c r="G92" s="104"/>
      <c r="H92" s="104"/>
      <c r="I92" s="104"/>
      <c r="J92" s="104"/>
      <c r="K92" s="104"/>
      <c r="L92" s="104"/>
      <c r="M92" s="104"/>
      <c r="N92" s="202">
        <f>N138</f>
        <v>0</v>
      </c>
      <c r="O92" s="205"/>
      <c r="P92" s="205"/>
      <c r="Q92" s="205"/>
      <c r="R92" s="145"/>
      <c r="T92" s="146"/>
      <c r="U92" s="146"/>
    </row>
    <row r="93" spans="2:21" s="8" customFormat="1" ht="19.9" customHeight="1">
      <c r="B93" s="144"/>
      <c r="C93" s="104"/>
      <c r="D93" s="115" t="s">
        <v>993</v>
      </c>
      <c r="E93" s="104"/>
      <c r="F93" s="104"/>
      <c r="G93" s="104"/>
      <c r="H93" s="104"/>
      <c r="I93" s="104"/>
      <c r="J93" s="104"/>
      <c r="K93" s="104"/>
      <c r="L93" s="104"/>
      <c r="M93" s="104"/>
      <c r="N93" s="202">
        <f>N141</f>
        <v>0</v>
      </c>
      <c r="O93" s="205"/>
      <c r="P93" s="205"/>
      <c r="Q93" s="205"/>
      <c r="R93" s="145"/>
      <c r="T93" s="146"/>
      <c r="U93" s="146"/>
    </row>
    <row r="94" spans="2:21" s="7" customFormat="1" ht="25" customHeight="1">
      <c r="B94" s="139"/>
      <c r="C94" s="140"/>
      <c r="D94" s="141" t="s">
        <v>994</v>
      </c>
      <c r="E94" s="140"/>
      <c r="F94" s="140"/>
      <c r="G94" s="140"/>
      <c r="H94" s="140"/>
      <c r="I94" s="140"/>
      <c r="J94" s="140"/>
      <c r="K94" s="140"/>
      <c r="L94" s="140"/>
      <c r="M94" s="140"/>
      <c r="N94" s="257">
        <f>N143</f>
        <v>0</v>
      </c>
      <c r="O94" s="275"/>
      <c r="P94" s="275"/>
      <c r="Q94" s="275"/>
      <c r="R94" s="142"/>
      <c r="T94" s="143"/>
      <c r="U94" s="143"/>
    </row>
    <row r="95" spans="2:21" s="8" customFormat="1" ht="19.9" customHeight="1">
      <c r="B95" s="144"/>
      <c r="C95" s="104"/>
      <c r="D95" s="115" t="s">
        <v>314</v>
      </c>
      <c r="E95" s="104"/>
      <c r="F95" s="104"/>
      <c r="G95" s="104"/>
      <c r="H95" s="104"/>
      <c r="I95" s="104"/>
      <c r="J95" s="104"/>
      <c r="K95" s="104"/>
      <c r="L95" s="104"/>
      <c r="M95" s="104"/>
      <c r="N95" s="202">
        <f>N144</f>
        <v>0</v>
      </c>
      <c r="O95" s="205"/>
      <c r="P95" s="205"/>
      <c r="Q95" s="205"/>
      <c r="R95" s="145"/>
      <c r="T95" s="146"/>
      <c r="U95" s="146"/>
    </row>
    <row r="96" spans="2:21" s="7" customFormat="1" ht="25" customHeight="1">
      <c r="B96" s="139"/>
      <c r="C96" s="140"/>
      <c r="D96" s="141" t="s">
        <v>148</v>
      </c>
      <c r="E96" s="140"/>
      <c r="F96" s="140"/>
      <c r="G96" s="140"/>
      <c r="H96" s="140"/>
      <c r="I96" s="140"/>
      <c r="J96" s="140"/>
      <c r="K96" s="140"/>
      <c r="L96" s="140"/>
      <c r="M96" s="140"/>
      <c r="N96" s="257">
        <f>N150</f>
        <v>0</v>
      </c>
      <c r="O96" s="275"/>
      <c r="P96" s="275"/>
      <c r="Q96" s="275"/>
      <c r="R96" s="142"/>
      <c r="T96" s="143"/>
      <c r="U96" s="143"/>
    </row>
    <row r="97" spans="2:21" s="8" customFormat="1" ht="19.9" customHeight="1">
      <c r="B97" s="144"/>
      <c r="C97" s="104"/>
      <c r="D97" s="115" t="s">
        <v>149</v>
      </c>
      <c r="E97" s="104"/>
      <c r="F97" s="104"/>
      <c r="G97" s="104"/>
      <c r="H97" s="104"/>
      <c r="I97" s="104"/>
      <c r="J97" s="104"/>
      <c r="K97" s="104"/>
      <c r="L97" s="104"/>
      <c r="M97" s="104"/>
      <c r="N97" s="202">
        <f>N151</f>
        <v>0</v>
      </c>
      <c r="O97" s="205"/>
      <c r="P97" s="205"/>
      <c r="Q97" s="205"/>
      <c r="R97" s="145"/>
      <c r="T97" s="146"/>
      <c r="U97" s="146"/>
    </row>
    <row r="98" spans="2:21" s="8" customFormat="1" ht="19.9" customHeight="1">
      <c r="B98" s="144"/>
      <c r="C98" s="104"/>
      <c r="D98" s="115" t="s">
        <v>316</v>
      </c>
      <c r="E98" s="104"/>
      <c r="F98" s="104"/>
      <c r="G98" s="104"/>
      <c r="H98" s="104"/>
      <c r="I98" s="104"/>
      <c r="J98" s="104"/>
      <c r="K98" s="104"/>
      <c r="L98" s="104"/>
      <c r="M98" s="104"/>
      <c r="N98" s="202">
        <f>N190</f>
        <v>0</v>
      </c>
      <c r="O98" s="205"/>
      <c r="P98" s="205"/>
      <c r="Q98" s="205"/>
      <c r="R98" s="145"/>
      <c r="T98" s="146"/>
      <c r="U98" s="146"/>
    </row>
    <row r="99" spans="2:21" s="7" customFormat="1" ht="25" customHeight="1">
      <c r="B99" s="139"/>
      <c r="C99" s="140"/>
      <c r="D99" s="141" t="s">
        <v>317</v>
      </c>
      <c r="E99" s="140"/>
      <c r="F99" s="140"/>
      <c r="G99" s="140"/>
      <c r="H99" s="140"/>
      <c r="I99" s="140"/>
      <c r="J99" s="140"/>
      <c r="K99" s="140"/>
      <c r="L99" s="140"/>
      <c r="M99" s="140"/>
      <c r="N99" s="257">
        <f>N198</f>
        <v>0</v>
      </c>
      <c r="O99" s="275"/>
      <c r="P99" s="275"/>
      <c r="Q99" s="275"/>
      <c r="R99" s="142"/>
      <c r="T99" s="143"/>
      <c r="U99" s="143"/>
    </row>
    <row r="100" spans="2:21" s="7" customFormat="1" ht="25" customHeight="1">
      <c r="B100" s="139"/>
      <c r="C100" s="140"/>
      <c r="D100" s="141" t="s">
        <v>151</v>
      </c>
      <c r="E100" s="140"/>
      <c r="F100" s="140"/>
      <c r="G100" s="140"/>
      <c r="H100" s="140"/>
      <c r="I100" s="140"/>
      <c r="J100" s="140"/>
      <c r="K100" s="140"/>
      <c r="L100" s="140"/>
      <c r="M100" s="140"/>
      <c r="N100" s="257">
        <f>N200</f>
        <v>0</v>
      </c>
      <c r="O100" s="275"/>
      <c r="P100" s="275"/>
      <c r="Q100" s="275"/>
      <c r="R100" s="142"/>
      <c r="T100" s="143"/>
      <c r="U100" s="143"/>
    </row>
    <row r="101" spans="2:21" s="8" customFormat="1" ht="19.9" customHeight="1">
      <c r="B101" s="144"/>
      <c r="C101" s="104"/>
      <c r="D101" s="115" t="s">
        <v>152</v>
      </c>
      <c r="E101" s="104"/>
      <c r="F101" s="104"/>
      <c r="G101" s="104"/>
      <c r="H101" s="104"/>
      <c r="I101" s="104"/>
      <c r="J101" s="104"/>
      <c r="K101" s="104"/>
      <c r="L101" s="104"/>
      <c r="M101" s="104"/>
      <c r="N101" s="202">
        <f>N201</f>
        <v>0</v>
      </c>
      <c r="O101" s="205"/>
      <c r="P101" s="205"/>
      <c r="Q101" s="205"/>
      <c r="R101" s="145"/>
      <c r="T101" s="146"/>
      <c r="U101" s="146"/>
    </row>
    <row r="102" spans="2:21" s="7" customFormat="1" ht="25" customHeight="1">
      <c r="B102" s="139"/>
      <c r="C102" s="140"/>
      <c r="D102" s="141" t="s">
        <v>154</v>
      </c>
      <c r="E102" s="140"/>
      <c r="F102" s="140"/>
      <c r="G102" s="140"/>
      <c r="H102" s="140"/>
      <c r="I102" s="140"/>
      <c r="J102" s="140"/>
      <c r="K102" s="140"/>
      <c r="L102" s="140"/>
      <c r="M102" s="140"/>
      <c r="N102" s="257">
        <f>N204</f>
        <v>0</v>
      </c>
      <c r="O102" s="275"/>
      <c r="P102" s="275"/>
      <c r="Q102" s="275"/>
      <c r="R102" s="142"/>
      <c r="T102" s="143"/>
      <c r="U102" s="143"/>
    </row>
    <row r="103" spans="2:21" s="8" customFormat="1" ht="19.9" customHeight="1">
      <c r="B103" s="144"/>
      <c r="C103" s="104"/>
      <c r="D103" s="115" t="s">
        <v>155</v>
      </c>
      <c r="E103" s="104"/>
      <c r="F103" s="104"/>
      <c r="G103" s="104"/>
      <c r="H103" s="104"/>
      <c r="I103" s="104"/>
      <c r="J103" s="104"/>
      <c r="K103" s="104"/>
      <c r="L103" s="104"/>
      <c r="M103" s="104"/>
      <c r="N103" s="202">
        <f>N205</f>
        <v>0</v>
      </c>
      <c r="O103" s="205"/>
      <c r="P103" s="205"/>
      <c r="Q103" s="205"/>
      <c r="R103" s="145"/>
      <c r="T103" s="146"/>
      <c r="U103" s="146"/>
    </row>
    <row r="104" spans="2:21" s="8" customFormat="1" ht="19.9" customHeight="1">
      <c r="B104" s="144"/>
      <c r="C104" s="104"/>
      <c r="D104" s="115" t="s">
        <v>156</v>
      </c>
      <c r="E104" s="104"/>
      <c r="F104" s="104"/>
      <c r="G104" s="104"/>
      <c r="H104" s="104"/>
      <c r="I104" s="104"/>
      <c r="J104" s="104"/>
      <c r="K104" s="104"/>
      <c r="L104" s="104"/>
      <c r="M104" s="104"/>
      <c r="N104" s="202">
        <f>N208</f>
        <v>0</v>
      </c>
      <c r="O104" s="205"/>
      <c r="P104" s="205"/>
      <c r="Q104" s="205"/>
      <c r="R104" s="145"/>
      <c r="T104" s="146"/>
      <c r="U104" s="146"/>
    </row>
    <row r="105" spans="2:21" s="8" customFormat="1" ht="19.9" customHeight="1">
      <c r="B105" s="144"/>
      <c r="C105" s="104"/>
      <c r="D105" s="115" t="s">
        <v>157</v>
      </c>
      <c r="E105" s="104"/>
      <c r="F105" s="104"/>
      <c r="G105" s="104"/>
      <c r="H105" s="104"/>
      <c r="I105" s="104"/>
      <c r="J105" s="104"/>
      <c r="K105" s="104"/>
      <c r="L105" s="104"/>
      <c r="M105" s="104"/>
      <c r="N105" s="202">
        <f>N211</f>
        <v>0</v>
      </c>
      <c r="O105" s="205"/>
      <c r="P105" s="205"/>
      <c r="Q105" s="205"/>
      <c r="R105" s="145"/>
      <c r="T105" s="146"/>
      <c r="U105" s="146"/>
    </row>
    <row r="106" spans="2:21" s="8" customFormat="1" ht="19.9" customHeight="1">
      <c r="B106" s="144"/>
      <c r="C106" s="104"/>
      <c r="D106" s="115" t="s">
        <v>158</v>
      </c>
      <c r="E106" s="104"/>
      <c r="F106" s="104"/>
      <c r="G106" s="104"/>
      <c r="H106" s="104"/>
      <c r="I106" s="104"/>
      <c r="J106" s="104"/>
      <c r="K106" s="104"/>
      <c r="L106" s="104"/>
      <c r="M106" s="104"/>
      <c r="N106" s="202">
        <f>N213</f>
        <v>0</v>
      </c>
      <c r="O106" s="205"/>
      <c r="P106" s="205"/>
      <c r="Q106" s="205"/>
      <c r="R106" s="145"/>
      <c r="T106" s="146"/>
      <c r="U106" s="146"/>
    </row>
    <row r="107" spans="2:21" s="1" customFormat="1" ht="21.75" customHeight="1">
      <c r="B107" s="36"/>
      <c r="C107" s="37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8"/>
      <c r="T107" s="137"/>
      <c r="U107" s="137"/>
    </row>
    <row r="108" spans="2:21" s="1" customFormat="1" ht="29.25" customHeight="1">
      <c r="B108" s="36"/>
      <c r="C108" s="138" t="s">
        <v>159</v>
      </c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273">
        <f>ROUND(N109+N110+N111+N112+N113+N114,2)</f>
        <v>0</v>
      </c>
      <c r="O108" s="274"/>
      <c r="P108" s="274"/>
      <c r="Q108" s="274"/>
      <c r="R108" s="38"/>
      <c r="T108" s="147"/>
      <c r="U108" s="148" t="s">
        <v>43</v>
      </c>
    </row>
    <row r="109" spans="2:65" s="1" customFormat="1" ht="18" customHeight="1">
      <c r="B109" s="36"/>
      <c r="C109" s="37"/>
      <c r="D109" s="203" t="s">
        <v>160</v>
      </c>
      <c r="E109" s="204"/>
      <c r="F109" s="204"/>
      <c r="G109" s="204"/>
      <c r="H109" s="204"/>
      <c r="I109" s="37"/>
      <c r="J109" s="37"/>
      <c r="K109" s="37"/>
      <c r="L109" s="37"/>
      <c r="M109" s="37"/>
      <c r="N109" s="201">
        <f>ROUND(N89*T109,2)</f>
        <v>0</v>
      </c>
      <c r="O109" s="202"/>
      <c r="P109" s="202"/>
      <c r="Q109" s="202"/>
      <c r="R109" s="38"/>
      <c r="S109" s="149"/>
      <c r="T109" s="150"/>
      <c r="U109" s="151" t="s">
        <v>44</v>
      </c>
      <c r="V109" s="152"/>
      <c r="W109" s="152"/>
      <c r="X109" s="152"/>
      <c r="Y109" s="152"/>
      <c r="Z109" s="152"/>
      <c r="AA109" s="152"/>
      <c r="AB109" s="152"/>
      <c r="AC109" s="152"/>
      <c r="AD109" s="152"/>
      <c r="AE109" s="152"/>
      <c r="AF109" s="152"/>
      <c r="AG109" s="152"/>
      <c r="AH109" s="152"/>
      <c r="AI109" s="152"/>
      <c r="AJ109" s="152"/>
      <c r="AK109" s="152"/>
      <c r="AL109" s="152"/>
      <c r="AM109" s="152"/>
      <c r="AN109" s="152"/>
      <c r="AO109" s="152"/>
      <c r="AP109" s="152"/>
      <c r="AQ109" s="152"/>
      <c r="AR109" s="152"/>
      <c r="AS109" s="152"/>
      <c r="AT109" s="152"/>
      <c r="AU109" s="152"/>
      <c r="AV109" s="152"/>
      <c r="AW109" s="152"/>
      <c r="AX109" s="152"/>
      <c r="AY109" s="153" t="s">
        <v>161</v>
      </c>
      <c r="AZ109" s="152"/>
      <c r="BA109" s="152"/>
      <c r="BB109" s="152"/>
      <c r="BC109" s="152"/>
      <c r="BD109" s="152"/>
      <c r="BE109" s="154">
        <f aca="true" t="shared" si="0" ref="BE109:BE114">IF(U109="základní",N109,0)</f>
        <v>0</v>
      </c>
      <c r="BF109" s="154">
        <f aca="true" t="shared" si="1" ref="BF109:BF114">IF(U109="snížená",N109,0)</f>
        <v>0</v>
      </c>
      <c r="BG109" s="154">
        <f aca="true" t="shared" si="2" ref="BG109:BG114">IF(U109="zákl. přenesená",N109,0)</f>
        <v>0</v>
      </c>
      <c r="BH109" s="154">
        <f aca="true" t="shared" si="3" ref="BH109:BH114">IF(U109="sníž. přenesená",N109,0)</f>
        <v>0</v>
      </c>
      <c r="BI109" s="154">
        <f aca="true" t="shared" si="4" ref="BI109:BI114">IF(U109="nulová",N109,0)</f>
        <v>0</v>
      </c>
      <c r="BJ109" s="153" t="s">
        <v>87</v>
      </c>
      <c r="BK109" s="152"/>
      <c r="BL109" s="152"/>
      <c r="BM109" s="152"/>
    </row>
    <row r="110" spans="2:65" s="1" customFormat="1" ht="18" customHeight="1">
      <c r="B110" s="36"/>
      <c r="C110" s="37"/>
      <c r="D110" s="203" t="s">
        <v>162</v>
      </c>
      <c r="E110" s="204"/>
      <c r="F110" s="204"/>
      <c r="G110" s="204"/>
      <c r="H110" s="204"/>
      <c r="I110" s="37"/>
      <c r="J110" s="37"/>
      <c r="K110" s="37"/>
      <c r="L110" s="37"/>
      <c r="M110" s="37"/>
      <c r="N110" s="201">
        <f>ROUND(N89*T110,2)</f>
        <v>0</v>
      </c>
      <c r="O110" s="202"/>
      <c r="P110" s="202"/>
      <c r="Q110" s="202"/>
      <c r="R110" s="38"/>
      <c r="S110" s="149"/>
      <c r="T110" s="150"/>
      <c r="U110" s="151" t="s">
        <v>44</v>
      </c>
      <c r="V110" s="152"/>
      <c r="W110" s="152"/>
      <c r="X110" s="152"/>
      <c r="Y110" s="152"/>
      <c r="Z110" s="152"/>
      <c r="AA110" s="152"/>
      <c r="AB110" s="152"/>
      <c r="AC110" s="152"/>
      <c r="AD110" s="152"/>
      <c r="AE110" s="152"/>
      <c r="AF110" s="152"/>
      <c r="AG110" s="152"/>
      <c r="AH110" s="152"/>
      <c r="AI110" s="152"/>
      <c r="AJ110" s="152"/>
      <c r="AK110" s="152"/>
      <c r="AL110" s="152"/>
      <c r="AM110" s="152"/>
      <c r="AN110" s="152"/>
      <c r="AO110" s="152"/>
      <c r="AP110" s="152"/>
      <c r="AQ110" s="152"/>
      <c r="AR110" s="152"/>
      <c r="AS110" s="152"/>
      <c r="AT110" s="152"/>
      <c r="AU110" s="152"/>
      <c r="AV110" s="152"/>
      <c r="AW110" s="152"/>
      <c r="AX110" s="152"/>
      <c r="AY110" s="153" t="s">
        <v>161</v>
      </c>
      <c r="AZ110" s="152"/>
      <c r="BA110" s="152"/>
      <c r="BB110" s="152"/>
      <c r="BC110" s="152"/>
      <c r="BD110" s="152"/>
      <c r="BE110" s="154">
        <f t="shared" si="0"/>
        <v>0</v>
      </c>
      <c r="BF110" s="154">
        <f t="shared" si="1"/>
        <v>0</v>
      </c>
      <c r="BG110" s="154">
        <f t="shared" si="2"/>
        <v>0</v>
      </c>
      <c r="BH110" s="154">
        <f t="shared" si="3"/>
        <v>0</v>
      </c>
      <c r="BI110" s="154">
        <f t="shared" si="4"/>
        <v>0</v>
      </c>
      <c r="BJ110" s="153" t="s">
        <v>87</v>
      </c>
      <c r="BK110" s="152"/>
      <c r="BL110" s="152"/>
      <c r="BM110" s="152"/>
    </row>
    <row r="111" spans="2:65" s="1" customFormat="1" ht="18" customHeight="1">
      <c r="B111" s="36"/>
      <c r="C111" s="37"/>
      <c r="D111" s="203" t="s">
        <v>163</v>
      </c>
      <c r="E111" s="204"/>
      <c r="F111" s="204"/>
      <c r="G111" s="204"/>
      <c r="H111" s="204"/>
      <c r="I111" s="37"/>
      <c r="J111" s="37"/>
      <c r="K111" s="37"/>
      <c r="L111" s="37"/>
      <c r="M111" s="37"/>
      <c r="N111" s="201">
        <f>ROUND(N89*T111,2)</f>
        <v>0</v>
      </c>
      <c r="O111" s="202"/>
      <c r="P111" s="202"/>
      <c r="Q111" s="202"/>
      <c r="R111" s="38"/>
      <c r="S111" s="149"/>
      <c r="T111" s="150"/>
      <c r="U111" s="151" t="s">
        <v>44</v>
      </c>
      <c r="V111" s="152"/>
      <c r="W111" s="152"/>
      <c r="X111" s="152"/>
      <c r="Y111" s="152"/>
      <c r="Z111" s="152"/>
      <c r="AA111" s="152"/>
      <c r="AB111" s="152"/>
      <c r="AC111" s="152"/>
      <c r="AD111" s="152"/>
      <c r="AE111" s="152"/>
      <c r="AF111" s="152"/>
      <c r="AG111" s="152"/>
      <c r="AH111" s="152"/>
      <c r="AI111" s="152"/>
      <c r="AJ111" s="152"/>
      <c r="AK111" s="152"/>
      <c r="AL111" s="152"/>
      <c r="AM111" s="152"/>
      <c r="AN111" s="152"/>
      <c r="AO111" s="152"/>
      <c r="AP111" s="152"/>
      <c r="AQ111" s="152"/>
      <c r="AR111" s="152"/>
      <c r="AS111" s="152"/>
      <c r="AT111" s="152"/>
      <c r="AU111" s="152"/>
      <c r="AV111" s="152"/>
      <c r="AW111" s="152"/>
      <c r="AX111" s="152"/>
      <c r="AY111" s="153" t="s">
        <v>161</v>
      </c>
      <c r="AZ111" s="152"/>
      <c r="BA111" s="152"/>
      <c r="BB111" s="152"/>
      <c r="BC111" s="152"/>
      <c r="BD111" s="152"/>
      <c r="BE111" s="154">
        <f t="shared" si="0"/>
        <v>0</v>
      </c>
      <c r="BF111" s="154">
        <f t="shared" si="1"/>
        <v>0</v>
      </c>
      <c r="BG111" s="154">
        <f t="shared" si="2"/>
        <v>0</v>
      </c>
      <c r="BH111" s="154">
        <f t="shared" si="3"/>
        <v>0</v>
      </c>
      <c r="BI111" s="154">
        <f t="shared" si="4"/>
        <v>0</v>
      </c>
      <c r="BJ111" s="153" t="s">
        <v>87</v>
      </c>
      <c r="BK111" s="152"/>
      <c r="BL111" s="152"/>
      <c r="BM111" s="152"/>
    </row>
    <row r="112" spans="2:65" s="1" customFormat="1" ht="18" customHeight="1">
      <c r="B112" s="36"/>
      <c r="C112" s="37"/>
      <c r="D112" s="203" t="s">
        <v>164</v>
      </c>
      <c r="E112" s="204"/>
      <c r="F112" s="204"/>
      <c r="G112" s="204"/>
      <c r="H112" s="204"/>
      <c r="I112" s="37"/>
      <c r="J112" s="37"/>
      <c r="K112" s="37"/>
      <c r="L112" s="37"/>
      <c r="M112" s="37"/>
      <c r="N112" s="201">
        <f>ROUND(N89*T112,2)</f>
        <v>0</v>
      </c>
      <c r="O112" s="202"/>
      <c r="P112" s="202"/>
      <c r="Q112" s="202"/>
      <c r="R112" s="38"/>
      <c r="S112" s="149"/>
      <c r="T112" s="150"/>
      <c r="U112" s="151" t="s">
        <v>44</v>
      </c>
      <c r="V112" s="152"/>
      <c r="W112" s="152"/>
      <c r="X112" s="152"/>
      <c r="Y112" s="152"/>
      <c r="Z112" s="152"/>
      <c r="AA112" s="152"/>
      <c r="AB112" s="152"/>
      <c r="AC112" s="152"/>
      <c r="AD112" s="152"/>
      <c r="AE112" s="152"/>
      <c r="AF112" s="152"/>
      <c r="AG112" s="152"/>
      <c r="AH112" s="152"/>
      <c r="AI112" s="152"/>
      <c r="AJ112" s="152"/>
      <c r="AK112" s="152"/>
      <c r="AL112" s="152"/>
      <c r="AM112" s="152"/>
      <c r="AN112" s="152"/>
      <c r="AO112" s="152"/>
      <c r="AP112" s="152"/>
      <c r="AQ112" s="152"/>
      <c r="AR112" s="152"/>
      <c r="AS112" s="152"/>
      <c r="AT112" s="152"/>
      <c r="AU112" s="152"/>
      <c r="AV112" s="152"/>
      <c r="AW112" s="152"/>
      <c r="AX112" s="152"/>
      <c r="AY112" s="153" t="s">
        <v>161</v>
      </c>
      <c r="AZ112" s="152"/>
      <c r="BA112" s="152"/>
      <c r="BB112" s="152"/>
      <c r="BC112" s="152"/>
      <c r="BD112" s="152"/>
      <c r="BE112" s="154">
        <f t="shared" si="0"/>
        <v>0</v>
      </c>
      <c r="BF112" s="154">
        <f t="shared" si="1"/>
        <v>0</v>
      </c>
      <c r="BG112" s="154">
        <f t="shared" si="2"/>
        <v>0</v>
      </c>
      <c r="BH112" s="154">
        <f t="shared" si="3"/>
        <v>0</v>
      </c>
      <c r="BI112" s="154">
        <f t="shared" si="4"/>
        <v>0</v>
      </c>
      <c r="BJ112" s="153" t="s">
        <v>87</v>
      </c>
      <c r="BK112" s="152"/>
      <c r="BL112" s="152"/>
      <c r="BM112" s="152"/>
    </row>
    <row r="113" spans="2:65" s="1" customFormat="1" ht="18" customHeight="1">
      <c r="B113" s="36"/>
      <c r="C113" s="37"/>
      <c r="D113" s="203" t="s">
        <v>165</v>
      </c>
      <c r="E113" s="204"/>
      <c r="F113" s="204"/>
      <c r="G113" s="204"/>
      <c r="H113" s="204"/>
      <c r="I113" s="37"/>
      <c r="J113" s="37"/>
      <c r="K113" s="37"/>
      <c r="L113" s="37"/>
      <c r="M113" s="37"/>
      <c r="N113" s="201">
        <f>ROUND(N89*T113,2)</f>
        <v>0</v>
      </c>
      <c r="O113" s="202"/>
      <c r="P113" s="202"/>
      <c r="Q113" s="202"/>
      <c r="R113" s="38"/>
      <c r="S113" s="149"/>
      <c r="T113" s="150"/>
      <c r="U113" s="151" t="s">
        <v>44</v>
      </c>
      <c r="V113" s="152"/>
      <c r="W113" s="152"/>
      <c r="X113" s="152"/>
      <c r="Y113" s="152"/>
      <c r="Z113" s="152"/>
      <c r="AA113" s="152"/>
      <c r="AB113" s="152"/>
      <c r="AC113" s="152"/>
      <c r="AD113" s="152"/>
      <c r="AE113" s="152"/>
      <c r="AF113" s="152"/>
      <c r="AG113" s="152"/>
      <c r="AH113" s="152"/>
      <c r="AI113" s="152"/>
      <c r="AJ113" s="152"/>
      <c r="AK113" s="152"/>
      <c r="AL113" s="152"/>
      <c r="AM113" s="152"/>
      <c r="AN113" s="152"/>
      <c r="AO113" s="152"/>
      <c r="AP113" s="152"/>
      <c r="AQ113" s="152"/>
      <c r="AR113" s="152"/>
      <c r="AS113" s="152"/>
      <c r="AT113" s="152"/>
      <c r="AU113" s="152"/>
      <c r="AV113" s="152"/>
      <c r="AW113" s="152"/>
      <c r="AX113" s="152"/>
      <c r="AY113" s="153" t="s">
        <v>161</v>
      </c>
      <c r="AZ113" s="152"/>
      <c r="BA113" s="152"/>
      <c r="BB113" s="152"/>
      <c r="BC113" s="152"/>
      <c r="BD113" s="152"/>
      <c r="BE113" s="154">
        <f t="shared" si="0"/>
        <v>0</v>
      </c>
      <c r="BF113" s="154">
        <f t="shared" si="1"/>
        <v>0</v>
      </c>
      <c r="BG113" s="154">
        <f t="shared" si="2"/>
        <v>0</v>
      </c>
      <c r="BH113" s="154">
        <f t="shared" si="3"/>
        <v>0</v>
      </c>
      <c r="BI113" s="154">
        <f t="shared" si="4"/>
        <v>0</v>
      </c>
      <c r="BJ113" s="153" t="s">
        <v>87</v>
      </c>
      <c r="BK113" s="152"/>
      <c r="BL113" s="152"/>
      <c r="BM113" s="152"/>
    </row>
    <row r="114" spans="2:65" s="1" customFormat="1" ht="18" customHeight="1">
      <c r="B114" s="36"/>
      <c r="C114" s="37"/>
      <c r="D114" s="115" t="s">
        <v>166</v>
      </c>
      <c r="E114" s="37"/>
      <c r="F114" s="37"/>
      <c r="G114" s="37"/>
      <c r="H114" s="37"/>
      <c r="I114" s="37"/>
      <c r="J114" s="37"/>
      <c r="K114" s="37"/>
      <c r="L114" s="37"/>
      <c r="M114" s="37"/>
      <c r="N114" s="201">
        <f>ROUND(N89*T114,2)</f>
        <v>0</v>
      </c>
      <c r="O114" s="202"/>
      <c r="P114" s="202"/>
      <c r="Q114" s="202"/>
      <c r="R114" s="38"/>
      <c r="S114" s="149"/>
      <c r="T114" s="155"/>
      <c r="U114" s="156" t="s">
        <v>44</v>
      </c>
      <c r="V114" s="152"/>
      <c r="W114" s="152"/>
      <c r="X114" s="152"/>
      <c r="Y114" s="152"/>
      <c r="Z114" s="152"/>
      <c r="AA114" s="152"/>
      <c r="AB114" s="152"/>
      <c r="AC114" s="152"/>
      <c r="AD114" s="152"/>
      <c r="AE114" s="152"/>
      <c r="AF114" s="152"/>
      <c r="AG114" s="152"/>
      <c r="AH114" s="152"/>
      <c r="AI114" s="152"/>
      <c r="AJ114" s="152"/>
      <c r="AK114" s="152"/>
      <c r="AL114" s="152"/>
      <c r="AM114" s="152"/>
      <c r="AN114" s="152"/>
      <c r="AO114" s="152"/>
      <c r="AP114" s="152"/>
      <c r="AQ114" s="152"/>
      <c r="AR114" s="152"/>
      <c r="AS114" s="152"/>
      <c r="AT114" s="152"/>
      <c r="AU114" s="152"/>
      <c r="AV114" s="152"/>
      <c r="AW114" s="152"/>
      <c r="AX114" s="152"/>
      <c r="AY114" s="153" t="s">
        <v>167</v>
      </c>
      <c r="AZ114" s="152"/>
      <c r="BA114" s="152"/>
      <c r="BB114" s="152"/>
      <c r="BC114" s="152"/>
      <c r="BD114" s="152"/>
      <c r="BE114" s="154">
        <f t="shared" si="0"/>
        <v>0</v>
      </c>
      <c r="BF114" s="154">
        <f t="shared" si="1"/>
        <v>0</v>
      </c>
      <c r="BG114" s="154">
        <f t="shared" si="2"/>
        <v>0</v>
      </c>
      <c r="BH114" s="154">
        <f t="shared" si="3"/>
        <v>0</v>
      </c>
      <c r="BI114" s="154">
        <f t="shared" si="4"/>
        <v>0</v>
      </c>
      <c r="BJ114" s="153" t="s">
        <v>87</v>
      </c>
      <c r="BK114" s="152"/>
      <c r="BL114" s="152"/>
      <c r="BM114" s="152"/>
    </row>
    <row r="115" spans="2:21" s="1" customFormat="1" ht="13.5">
      <c r="B115" s="36"/>
      <c r="C115" s="37"/>
      <c r="D115" s="37"/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8"/>
      <c r="T115" s="137"/>
      <c r="U115" s="137"/>
    </row>
    <row r="116" spans="2:21" s="1" customFormat="1" ht="29.25" customHeight="1">
      <c r="B116" s="36"/>
      <c r="C116" s="125" t="s">
        <v>133</v>
      </c>
      <c r="D116" s="126"/>
      <c r="E116" s="126"/>
      <c r="F116" s="126"/>
      <c r="G116" s="126"/>
      <c r="H116" s="126"/>
      <c r="I116" s="126"/>
      <c r="J116" s="126"/>
      <c r="K116" s="126"/>
      <c r="L116" s="198">
        <f>ROUND(SUM(N89+N108),2)</f>
        <v>0</v>
      </c>
      <c r="M116" s="198"/>
      <c r="N116" s="198"/>
      <c r="O116" s="198"/>
      <c r="P116" s="198"/>
      <c r="Q116" s="198"/>
      <c r="R116" s="38"/>
      <c r="T116" s="137"/>
      <c r="U116" s="137"/>
    </row>
    <row r="117" spans="2:21" s="1" customFormat="1" ht="7" customHeight="1">
      <c r="B117" s="60"/>
      <c r="C117" s="61"/>
      <c r="D117" s="61"/>
      <c r="E117" s="61"/>
      <c r="F117" s="61"/>
      <c r="G117" s="61"/>
      <c r="H117" s="61"/>
      <c r="I117" s="61"/>
      <c r="J117" s="61"/>
      <c r="K117" s="61"/>
      <c r="L117" s="61"/>
      <c r="M117" s="61"/>
      <c r="N117" s="61"/>
      <c r="O117" s="61"/>
      <c r="P117" s="61"/>
      <c r="Q117" s="61"/>
      <c r="R117" s="62"/>
      <c r="T117" s="137"/>
      <c r="U117" s="137"/>
    </row>
    <row r="121" spans="2:18" s="1" customFormat="1" ht="7" customHeight="1">
      <c r="B121" s="63"/>
      <c r="C121" s="64"/>
      <c r="D121" s="64"/>
      <c r="E121" s="64"/>
      <c r="F121" s="64"/>
      <c r="G121" s="64"/>
      <c r="H121" s="64"/>
      <c r="I121" s="64"/>
      <c r="J121" s="64"/>
      <c r="K121" s="64"/>
      <c r="L121" s="64"/>
      <c r="M121" s="64"/>
      <c r="N121" s="64"/>
      <c r="O121" s="64"/>
      <c r="P121" s="64"/>
      <c r="Q121" s="64"/>
      <c r="R121" s="65"/>
    </row>
    <row r="122" spans="2:18" s="1" customFormat="1" ht="37" customHeight="1">
      <c r="B122" s="36"/>
      <c r="C122" s="223" t="s">
        <v>168</v>
      </c>
      <c r="D122" s="270"/>
      <c r="E122" s="270"/>
      <c r="F122" s="270"/>
      <c r="G122" s="270"/>
      <c r="H122" s="270"/>
      <c r="I122" s="270"/>
      <c r="J122" s="270"/>
      <c r="K122" s="270"/>
      <c r="L122" s="270"/>
      <c r="M122" s="270"/>
      <c r="N122" s="270"/>
      <c r="O122" s="270"/>
      <c r="P122" s="270"/>
      <c r="Q122" s="270"/>
      <c r="R122" s="38"/>
    </row>
    <row r="123" spans="2:18" s="1" customFormat="1" ht="7" customHeight="1">
      <c r="B123" s="36"/>
      <c r="C123" s="37"/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8"/>
    </row>
    <row r="124" spans="2:18" s="1" customFormat="1" ht="30" customHeight="1">
      <c r="B124" s="36"/>
      <c r="C124" s="31" t="s">
        <v>19</v>
      </c>
      <c r="D124" s="37"/>
      <c r="E124" s="37"/>
      <c r="F124" s="271" t="str">
        <f>F6</f>
        <v>Výměna technologie měnírny Letná - DPS</v>
      </c>
      <c r="G124" s="272"/>
      <c r="H124" s="272"/>
      <c r="I124" s="272"/>
      <c r="J124" s="272"/>
      <c r="K124" s="272"/>
      <c r="L124" s="272"/>
      <c r="M124" s="272"/>
      <c r="N124" s="272"/>
      <c r="O124" s="272"/>
      <c r="P124" s="272"/>
      <c r="Q124" s="37"/>
      <c r="R124" s="38"/>
    </row>
    <row r="125" spans="2:18" ht="30" customHeight="1">
      <c r="B125" s="23"/>
      <c r="C125" s="31" t="s">
        <v>140</v>
      </c>
      <c r="D125" s="27"/>
      <c r="E125" s="27"/>
      <c r="F125" s="271" t="s">
        <v>989</v>
      </c>
      <c r="G125" s="239"/>
      <c r="H125" s="239"/>
      <c r="I125" s="239"/>
      <c r="J125" s="239"/>
      <c r="K125" s="239"/>
      <c r="L125" s="239"/>
      <c r="M125" s="239"/>
      <c r="N125" s="239"/>
      <c r="O125" s="239"/>
      <c r="P125" s="239"/>
      <c r="Q125" s="27"/>
      <c r="R125" s="24"/>
    </row>
    <row r="126" spans="2:18" s="1" customFormat="1" ht="37" customHeight="1">
      <c r="B126" s="36"/>
      <c r="C126" s="70" t="s">
        <v>990</v>
      </c>
      <c r="D126" s="37"/>
      <c r="E126" s="37"/>
      <c r="F126" s="225" t="str">
        <f>F8</f>
        <v>1 - Uzemnění</v>
      </c>
      <c r="G126" s="270"/>
      <c r="H126" s="270"/>
      <c r="I126" s="270"/>
      <c r="J126" s="270"/>
      <c r="K126" s="270"/>
      <c r="L126" s="270"/>
      <c r="M126" s="270"/>
      <c r="N126" s="270"/>
      <c r="O126" s="270"/>
      <c r="P126" s="270"/>
      <c r="Q126" s="37"/>
      <c r="R126" s="38"/>
    </row>
    <row r="127" spans="2:18" s="1" customFormat="1" ht="7" customHeight="1">
      <c r="B127" s="36"/>
      <c r="C127" s="37"/>
      <c r="D127" s="37"/>
      <c r="E127" s="37"/>
      <c r="F127" s="37"/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37"/>
      <c r="R127" s="38"/>
    </row>
    <row r="128" spans="2:18" s="1" customFormat="1" ht="18" customHeight="1">
      <c r="B128" s="36"/>
      <c r="C128" s="31" t="s">
        <v>24</v>
      </c>
      <c r="D128" s="37"/>
      <c r="E128" s="37"/>
      <c r="F128" s="29" t="str">
        <f>F10</f>
        <v>Plzeň</v>
      </c>
      <c r="G128" s="37"/>
      <c r="H128" s="37"/>
      <c r="I128" s="37"/>
      <c r="J128" s="37"/>
      <c r="K128" s="31" t="s">
        <v>26</v>
      </c>
      <c r="L128" s="37"/>
      <c r="M128" s="266" t="str">
        <f>IF(O10="","",O10)</f>
        <v>18. 7. 2017</v>
      </c>
      <c r="N128" s="266"/>
      <c r="O128" s="266"/>
      <c r="P128" s="266"/>
      <c r="Q128" s="37"/>
      <c r="R128" s="38"/>
    </row>
    <row r="129" spans="2:18" s="1" customFormat="1" ht="7" customHeight="1">
      <c r="B129" s="36"/>
      <c r="C129" s="37"/>
      <c r="D129" s="37"/>
      <c r="E129" s="37"/>
      <c r="F129" s="37"/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7"/>
      <c r="R129" s="38"/>
    </row>
    <row r="130" spans="2:18" s="1" customFormat="1" ht="13.5">
      <c r="B130" s="36"/>
      <c r="C130" s="31" t="s">
        <v>28</v>
      </c>
      <c r="D130" s="37"/>
      <c r="E130" s="37"/>
      <c r="F130" s="29" t="str">
        <f>E13</f>
        <v>Plzeňské městské dopravní podniky, a.s.</v>
      </c>
      <c r="G130" s="37"/>
      <c r="H130" s="37"/>
      <c r="I130" s="37"/>
      <c r="J130" s="37"/>
      <c r="K130" s="31" t="s">
        <v>34</v>
      </c>
      <c r="L130" s="37"/>
      <c r="M130" s="238" t="str">
        <f>E19</f>
        <v xml:space="preserve"> </v>
      </c>
      <c r="N130" s="238"/>
      <c r="O130" s="238"/>
      <c r="P130" s="238"/>
      <c r="Q130" s="238"/>
      <c r="R130" s="38"/>
    </row>
    <row r="131" spans="2:18" s="1" customFormat="1" ht="14.5" customHeight="1">
      <c r="B131" s="36"/>
      <c r="C131" s="31" t="s">
        <v>32</v>
      </c>
      <c r="D131" s="37"/>
      <c r="E131" s="37"/>
      <c r="F131" s="29" t="str">
        <f>IF(E16="","",E16)</f>
        <v>Vyplň údaj</v>
      </c>
      <c r="G131" s="37"/>
      <c r="H131" s="37"/>
      <c r="I131" s="37"/>
      <c r="J131" s="37"/>
      <c r="K131" s="31" t="s">
        <v>37</v>
      </c>
      <c r="L131" s="37"/>
      <c r="M131" s="238" t="str">
        <f>E22</f>
        <v>RPE, s.r.o.</v>
      </c>
      <c r="N131" s="238"/>
      <c r="O131" s="238"/>
      <c r="P131" s="238"/>
      <c r="Q131" s="238"/>
      <c r="R131" s="38"/>
    </row>
    <row r="132" spans="2:18" s="1" customFormat="1" ht="10.4" customHeight="1">
      <c r="B132" s="36"/>
      <c r="C132" s="37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8"/>
    </row>
    <row r="133" spans="2:27" s="9" customFormat="1" ht="29.25" customHeight="1">
      <c r="B133" s="157"/>
      <c r="C133" s="158" t="s">
        <v>169</v>
      </c>
      <c r="D133" s="159" t="s">
        <v>170</v>
      </c>
      <c r="E133" s="159" t="s">
        <v>61</v>
      </c>
      <c r="F133" s="267" t="s">
        <v>171</v>
      </c>
      <c r="G133" s="267"/>
      <c r="H133" s="267"/>
      <c r="I133" s="267"/>
      <c r="J133" s="159" t="s">
        <v>172</v>
      </c>
      <c r="K133" s="159" t="s">
        <v>173</v>
      </c>
      <c r="L133" s="268" t="s">
        <v>174</v>
      </c>
      <c r="M133" s="268"/>
      <c r="N133" s="267" t="s">
        <v>145</v>
      </c>
      <c r="O133" s="267"/>
      <c r="P133" s="267"/>
      <c r="Q133" s="269"/>
      <c r="R133" s="160"/>
      <c r="T133" s="81" t="s">
        <v>175</v>
      </c>
      <c r="U133" s="82" t="s">
        <v>43</v>
      </c>
      <c r="V133" s="82" t="s">
        <v>176</v>
      </c>
      <c r="W133" s="82" t="s">
        <v>177</v>
      </c>
      <c r="X133" s="82" t="s">
        <v>178</v>
      </c>
      <c r="Y133" s="82" t="s">
        <v>179</v>
      </c>
      <c r="Z133" s="82" t="s">
        <v>180</v>
      </c>
      <c r="AA133" s="83" t="s">
        <v>181</v>
      </c>
    </row>
    <row r="134" spans="2:63" s="1" customFormat="1" ht="29.25" customHeight="1">
      <c r="B134" s="36"/>
      <c r="C134" s="85" t="s">
        <v>142</v>
      </c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254">
        <f>BK134</f>
        <v>0</v>
      </c>
      <c r="O134" s="255"/>
      <c r="P134" s="255"/>
      <c r="Q134" s="255"/>
      <c r="R134" s="38"/>
      <c r="T134" s="84"/>
      <c r="U134" s="52"/>
      <c r="V134" s="52"/>
      <c r="W134" s="161">
        <f>W135+W143+W150+W198+W200+W204+W215</f>
        <v>0</v>
      </c>
      <c r="X134" s="52"/>
      <c r="Y134" s="161">
        <f>Y135+Y143+Y150+Y198+Y200+Y204+Y215</f>
        <v>5.167173</v>
      </c>
      <c r="Z134" s="52"/>
      <c r="AA134" s="162">
        <f>AA135+AA143+AA150+AA198+AA200+AA204+AA215</f>
        <v>17.602</v>
      </c>
      <c r="AT134" s="19" t="s">
        <v>78</v>
      </c>
      <c r="AU134" s="19" t="s">
        <v>147</v>
      </c>
      <c r="BK134" s="163">
        <f>BK135+BK143+BK150+BK198+BK200+BK204+BK215</f>
        <v>0</v>
      </c>
    </row>
    <row r="135" spans="2:63" s="10" customFormat="1" ht="37.4" customHeight="1">
      <c r="B135" s="164"/>
      <c r="C135" s="165"/>
      <c r="D135" s="166" t="s">
        <v>310</v>
      </c>
      <c r="E135" s="166"/>
      <c r="F135" s="166"/>
      <c r="G135" s="166"/>
      <c r="H135" s="166"/>
      <c r="I135" s="166"/>
      <c r="J135" s="166"/>
      <c r="K135" s="166"/>
      <c r="L135" s="166"/>
      <c r="M135" s="166"/>
      <c r="N135" s="256">
        <f>BK135</f>
        <v>0</v>
      </c>
      <c r="O135" s="257"/>
      <c r="P135" s="257"/>
      <c r="Q135" s="257"/>
      <c r="R135" s="167"/>
      <c r="T135" s="168"/>
      <c r="U135" s="165"/>
      <c r="V135" s="165"/>
      <c r="W135" s="169">
        <f>W136+W138+W141</f>
        <v>0</v>
      </c>
      <c r="X135" s="165"/>
      <c r="Y135" s="169">
        <f>Y136+Y138+Y141</f>
        <v>2.937</v>
      </c>
      <c r="Z135" s="165"/>
      <c r="AA135" s="170">
        <f>AA136+AA138+AA141</f>
        <v>17.602</v>
      </c>
      <c r="AR135" s="171" t="s">
        <v>87</v>
      </c>
      <c r="AT135" s="172" t="s">
        <v>78</v>
      </c>
      <c r="AU135" s="172" t="s">
        <v>79</v>
      </c>
      <c r="AY135" s="171" t="s">
        <v>183</v>
      </c>
      <c r="BK135" s="173">
        <f>BK136+BK138+BK141</f>
        <v>0</v>
      </c>
    </row>
    <row r="136" spans="2:63" s="10" customFormat="1" ht="19.9" customHeight="1">
      <c r="B136" s="164"/>
      <c r="C136" s="165"/>
      <c r="D136" s="174" t="s">
        <v>992</v>
      </c>
      <c r="E136" s="174"/>
      <c r="F136" s="174"/>
      <c r="G136" s="174"/>
      <c r="H136" s="174"/>
      <c r="I136" s="174"/>
      <c r="J136" s="174"/>
      <c r="K136" s="174"/>
      <c r="L136" s="174"/>
      <c r="M136" s="174"/>
      <c r="N136" s="258">
        <f>BK136</f>
        <v>0</v>
      </c>
      <c r="O136" s="259"/>
      <c r="P136" s="259"/>
      <c r="Q136" s="259"/>
      <c r="R136" s="167"/>
      <c r="T136" s="168"/>
      <c r="U136" s="165"/>
      <c r="V136" s="165"/>
      <c r="W136" s="169">
        <f>W137</f>
        <v>0</v>
      </c>
      <c r="X136" s="165"/>
      <c r="Y136" s="169">
        <f>Y137</f>
        <v>2.937</v>
      </c>
      <c r="Z136" s="165"/>
      <c r="AA136" s="170">
        <f>AA137</f>
        <v>0</v>
      </c>
      <c r="AR136" s="171" t="s">
        <v>87</v>
      </c>
      <c r="AT136" s="172" t="s">
        <v>78</v>
      </c>
      <c r="AU136" s="172" t="s">
        <v>87</v>
      </c>
      <c r="AY136" s="171" t="s">
        <v>183</v>
      </c>
      <c r="BK136" s="173">
        <f>BK137</f>
        <v>0</v>
      </c>
    </row>
    <row r="137" spans="2:65" s="1" customFormat="1" ht="22.5" customHeight="1">
      <c r="B137" s="36"/>
      <c r="C137" s="175" t="s">
        <v>87</v>
      </c>
      <c r="D137" s="175" t="s">
        <v>184</v>
      </c>
      <c r="E137" s="176" t="s">
        <v>995</v>
      </c>
      <c r="F137" s="250" t="s">
        <v>996</v>
      </c>
      <c r="G137" s="250"/>
      <c r="H137" s="250"/>
      <c r="I137" s="250"/>
      <c r="J137" s="177" t="s">
        <v>884</v>
      </c>
      <c r="K137" s="178">
        <v>30</v>
      </c>
      <c r="L137" s="251">
        <v>0</v>
      </c>
      <c r="M137" s="252"/>
      <c r="N137" s="253">
        <f>ROUND(L137*K137,2)</f>
        <v>0</v>
      </c>
      <c r="O137" s="253"/>
      <c r="P137" s="253"/>
      <c r="Q137" s="253"/>
      <c r="R137" s="38"/>
      <c r="T137" s="179" t="s">
        <v>22</v>
      </c>
      <c r="U137" s="45" t="s">
        <v>44</v>
      </c>
      <c r="V137" s="37"/>
      <c r="W137" s="180">
        <f>V137*K137</f>
        <v>0</v>
      </c>
      <c r="X137" s="180">
        <v>0.0979</v>
      </c>
      <c r="Y137" s="180">
        <f>X137*K137</f>
        <v>2.937</v>
      </c>
      <c r="Z137" s="180">
        <v>0</v>
      </c>
      <c r="AA137" s="181">
        <f>Z137*K137</f>
        <v>0</v>
      </c>
      <c r="AR137" s="19" t="s">
        <v>198</v>
      </c>
      <c r="AT137" s="19" t="s">
        <v>184</v>
      </c>
      <c r="AU137" s="19" t="s">
        <v>105</v>
      </c>
      <c r="AY137" s="19" t="s">
        <v>183</v>
      </c>
      <c r="BE137" s="119">
        <f>IF(U137="základní",N137,0)</f>
        <v>0</v>
      </c>
      <c r="BF137" s="119">
        <f>IF(U137="snížená",N137,0)</f>
        <v>0</v>
      </c>
      <c r="BG137" s="119">
        <f>IF(U137="zákl. přenesená",N137,0)</f>
        <v>0</v>
      </c>
      <c r="BH137" s="119">
        <f>IF(U137="sníž. přenesená",N137,0)</f>
        <v>0</v>
      </c>
      <c r="BI137" s="119">
        <f>IF(U137="nulová",N137,0)</f>
        <v>0</v>
      </c>
      <c r="BJ137" s="19" t="s">
        <v>87</v>
      </c>
      <c r="BK137" s="119">
        <f>ROUND(L137*K137,2)</f>
        <v>0</v>
      </c>
      <c r="BL137" s="19" t="s">
        <v>198</v>
      </c>
      <c r="BM137" s="19" t="s">
        <v>997</v>
      </c>
    </row>
    <row r="138" spans="2:63" s="10" customFormat="1" ht="29.9" customHeight="1">
      <c r="B138" s="164"/>
      <c r="C138" s="165"/>
      <c r="D138" s="174" t="s">
        <v>311</v>
      </c>
      <c r="E138" s="174"/>
      <c r="F138" s="174"/>
      <c r="G138" s="174"/>
      <c r="H138" s="174"/>
      <c r="I138" s="174"/>
      <c r="J138" s="174"/>
      <c r="K138" s="174"/>
      <c r="L138" s="174"/>
      <c r="M138" s="174"/>
      <c r="N138" s="260">
        <f>BK138</f>
        <v>0</v>
      </c>
      <c r="O138" s="261"/>
      <c r="P138" s="261"/>
      <c r="Q138" s="261"/>
      <c r="R138" s="167"/>
      <c r="T138" s="168"/>
      <c r="U138" s="165"/>
      <c r="V138" s="165"/>
      <c r="W138" s="169">
        <f>SUM(W139:W140)</f>
        <v>0</v>
      </c>
      <c r="X138" s="165"/>
      <c r="Y138" s="169">
        <f>SUM(Y139:Y140)</f>
        <v>0</v>
      </c>
      <c r="Z138" s="165"/>
      <c r="AA138" s="170">
        <f>SUM(AA139:AA140)</f>
        <v>17.602</v>
      </c>
      <c r="AR138" s="171" t="s">
        <v>87</v>
      </c>
      <c r="AT138" s="172" t="s">
        <v>78</v>
      </c>
      <c r="AU138" s="172" t="s">
        <v>87</v>
      </c>
      <c r="AY138" s="171" t="s">
        <v>183</v>
      </c>
      <c r="BK138" s="173">
        <f>SUM(BK139:BK140)</f>
        <v>0</v>
      </c>
    </row>
    <row r="139" spans="2:65" s="1" customFormat="1" ht="44.25" customHeight="1">
      <c r="B139" s="36"/>
      <c r="C139" s="175" t="s">
        <v>105</v>
      </c>
      <c r="D139" s="175" t="s">
        <v>184</v>
      </c>
      <c r="E139" s="176" t="s">
        <v>998</v>
      </c>
      <c r="F139" s="250" t="s">
        <v>999</v>
      </c>
      <c r="G139" s="250"/>
      <c r="H139" s="250"/>
      <c r="I139" s="250"/>
      <c r="J139" s="177" t="s">
        <v>1000</v>
      </c>
      <c r="K139" s="178">
        <v>8</v>
      </c>
      <c r="L139" s="251">
        <v>0</v>
      </c>
      <c r="M139" s="252"/>
      <c r="N139" s="253">
        <f>ROUND(L139*K139,2)</f>
        <v>0</v>
      </c>
      <c r="O139" s="253"/>
      <c r="P139" s="253"/>
      <c r="Q139" s="253"/>
      <c r="R139" s="38"/>
      <c r="T139" s="179" t="s">
        <v>22</v>
      </c>
      <c r="U139" s="45" t="s">
        <v>44</v>
      </c>
      <c r="V139" s="37"/>
      <c r="W139" s="180">
        <f>V139*K139</f>
        <v>0</v>
      </c>
      <c r="X139" s="180">
        <v>0</v>
      </c>
      <c r="Y139" s="180">
        <f>X139*K139</f>
        <v>0</v>
      </c>
      <c r="Z139" s="180">
        <v>2.2</v>
      </c>
      <c r="AA139" s="181">
        <f>Z139*K139</f>
        <v>17.6</v>
      </c>
      <c r="AR139" s="19" t="s">
        <v>248</v>
      </c>
      <c r="AT139" s="19" t="s">
        <v>184</v>
      </c>
      <c r="AU139" s="19" t="s">
        <v>105</v>
      </c>
      <c r="AY139" s="19" t="s">
        <v>183</v>
      </c>
      <c r="BE139" s="119">
        <f>IF(U139="základní",N139,0)</f>
        <v>0</v>
      </c>
      <c r="BF139" s="119">
        <f>IF(U139="snížená",N139,0)</f>
        <v>0</v>
      </c>
      <c r="BG139" s="119">
        <f>IF(U139="zákl. přenesená",N139,0)</f>
        <v>0</v>
      </c>
      <c r="BH139" s="119">
        <f>IF(U139="sníž. přenesená",N139,0)</f>
        <v>0</v>
      </c>
      <c r="BI139" s="119">
        <f>IF(U139="nulová",N139,0)</f>
        <v>0</v>
      </c>
      <c r="BJ139" s="19" t="s">
        <v>87</v>
      </c>
      <c r="BK139" s="119">
        <f>ROUND(L139*K139,2)</f>
        <v>0</v>
      </c>
      <c r="BL139" s="19" t="s">
        <v>248</v>
      </c>
      <c r="BM139" s="19" t="s">
        <v>1001</v>
      </c>
    </row>
    <row r="140" spans="2:65" s="1" customFormat="1" ht="44.25" customHeight="1">
      <c r="B140" s="36"/>
      <c r="C140" s="175" t="s">
        <v>182</v>
      </c>
      <c r="D140" s="175" t="s">
        <v>184</v>
      </c>
      <c r="E140" s="176" t="s">
        <v>320</v>
      </c>
      <c r="F140" s="250" t="s">
        <v>321</v>
      </c>
      <c r="G140" s="250"/>
      <c r="H140" s="250"/>
      <c r="I140" s="250"/>
      <c r="J140" s="177" t="s">
        <v>187</v>
      </c>
      <c r="K140" s="178">
        <v>2</v>
      </c>
      <c r="L140" s="251">
        <v>0</v>
      </c>
      <c r="M140" s="252"/>
      <c r="N140" s="253">
        <f>ROUND(L140*K140,2)</f>
        <v>0</v>
      </c>
      <c r="O140" s="253"/>
      <c r="P140" s="253"/>
      <c r="Q140" s="253"/>
      <c r="R140" s="38"/>
      <c r="T140" s="179" t="s">
        <v>22</v>
      </c>
      <c r="U140" s="45" t="s">
        <v>44</v>
      </c>
      <c r="V140" s="37"/>
      <c r="W140" s="180">
        <f>V140*K140</f>
        <v>0</v>
      </c>
      <c r="X140" s="180">
        <v>0</v>
      </c>
      <c r="Y140" s="180">
        <f>X140*K140</f>
        <v>0</v>
      </c>
      <c r="Z140" s="180">
        <v>0.001</v>
      </c>
      <c r="AA140" s="181">
        <f>Z140*K140</f>
        <v>0.002</v>
      </c>
      <c r="AR140" s="19" t="s">
        <v>198</v>
      </c>
      <c r="AT140" s="19" t="s">
        <v>184</v>
      </c>
      <c r="AU140" s="19" t="s">
        <v>105</v>
      </c>
      <c r="AY140" s="19" t="s">
        <v>183</v>
      </c>
      <c r="BE140" s="119">
        <f>IF(U140="základní",N140,0)</f>
        <v>0</v>
      </c>
      <c r="BF140" s="119">
        <f>IF(U140="snížená",N140,0)</f>
        <v>0</v>
      </c>
      <c r="BG140" s="119">
        <f>IF(U140="zákl. přenesená",N140,0)</f>
        <v>0</v>
      </c>
      <c r="BH140" s="119">
        <f>IF(U140="sníž. přenesená",N140,0)</f>
        <v>0</v>
      </c>
      <c r="BI140" s="119">
        <f>IF(U140="nulová",N140,0)</f>
        <v>0</v>
      </c>
      <c r="BJ140" s="19" t="s">
        <v>87</v>
      </c>
      <c r="BK140" s="119">
        <f>ROUND(L140*K140,2)</f>
        <v>0</v>
      </c>
      <c r="BL140" s="19" t="s">
        <v>198</v>
      </c>
      <c r="BM140" s="19" t="s">
        <v>1002</v>
      </c>
    </row>
    <row r="141" spans="2:63" s="10" customFormat="1" ht="29.9" customHeight="1">
      <c r="B141" s="164"/>
      <c r="C141" s="165"/>
      <c r="D141" s="174" t="s">
        <v>993</v>
      </c>
      <c r="E141" s="174"/>
      <c r="F141" s="174"/>
      <c r="G141" s="174"/>
      <c r="H141" s="174"/>
      <c r="I141" s="174"/>
      <c r="J141" s="174"/>
      <c r="K141" s="174"/>
      <c r="L141" s="174"/>
      <c r="M141" s="174"/>
      <c r="N141" s="260">
        <f>BK141</f>
        <v>0</v>
      </c>
      <c r="O141" s="261"/>
      <c r="P141" s="261"/>
      <c r="Q141" s="261"/>
      <c r="R141" s="167"/>
      <c r="T141" s="168"/>
      <c r="U141" s="165"/>
      <c r="V141" s="165"/>
      <c r="W141" s="169">
        <f>W142</f>
        <v>0</v>
      </c>
      <c r="X141" s="165"/>
      <c r="Y141" s="169">
        <f>Y142</f>
        <v>0</v>
      </c>
      <c r="Z141" s="165"/>
      <c r="AA141" s="170">
        <f>AA142</f>
        <v>0</v>
      </c>
      <c r="AR141" s="171" t="s">
        <v>87</v>
      </c>
      <c r="AT141" s="172" t="s">
        <v>78</v>
      </c>
      <c r="AU141" s="172" t="s">
        <v>87</v>
      </c>
      <c r="AY141" s="171" t="s">
        <v>183</v>
      </c>
      <c r="BK141" s="173">
        <f>BK142</f>
        <v>0</v>
      </c>
    </row>
    <row r="142" spans="2:65" s="1" customFormat="1" ht="31.5" customHeight="1">
      <c r="B142" s="36"/>
      <c r="C142" s="175" t="s">
        <v>198</v>
      </c>
      <c r="D142" s="175" t="s">
        <v>184</v>
      </c>
      <c r="E142" s="176" t="s">
        <v>1003</v>
      </c>
      <c r="F142" s="250" t="s">
        <v>1004</v>
      </c>
      <c r="G142" s="250"/>
      <c r="H142" s="250"/>
      <c r="I142" s="250"/>
      <c r="J142" s="177" t="s">
        <v>448</v>
      </c>
      <c r="K142" s="178">
        <v>17.602</v>
      </c>
      <c r="L142" s="251">
        <v>0</v>
      </c>
      <c r="M142" s="252"/>
      <c r="N142" s="253">
        <f>ROUND(L142*K142,2)</f>
        <v>0</v>
      </c>
      <c r="O142" s="253"/>
      <c r="P142" s="253"/>
      <c r="Q142" s="253"/>
      <c r="R142" s="38"/>
      <c r="T142" s="179" t="s">
        <v>22</v>
      </c>
      <c r="U142" s="45" t="s">
        <v>44</v>
      </c>
      <c r="V142" s="37"/>
      <c r="W142" s="180">
        <f>V142*K142</f>
        <v>0</v>
      </c>
      <c r="X142" s="180">
        <v>0</v>
      </c>
      <c r="Y142" s="180">
        <f>X142*K142</f>
        <v>0</v>
      </c>
      <c r="Z142" s="180">
        <v>0</v>
      </c>
      <c r="AA142" s="181">
        <f>Z142*K142</f>
        <v>0</v>
      </c>
      <c r="AR142" s="19" t="s">
        <v>198</v>
      </c>
      <c r="AT142" s="19" t="s">
        <v>184</v>
      </c>
      <c r="AU142" s="19" t="s">
        <v>105</v>
      </c>
      <c r="AY142" s="19" t="s">
        <v>183</v>
      </c>
      <c r="BE142" s="119">
        <f>IF(U142="základní",N142,0)</f>
        <v>0</v>
      </c>
      <c r="BF142" s="119">
        <f>IF(U142="snížená",N142,0)</f>
        <v>0</v>
      </c>
      <c r="BG142" s="119">
        <f>IF(U142="zákl. přenesená",N142,0)</f>
        <v>0</v>
      </c>
      <c r="BH142" s="119">
        <f>IF(U142="sníž. přenesená",N142,0)</f>
        <v>0</v>
      </c>
      <c r="BI142" s="119">
        <f>IF(U142="nulová",N142,0)</f>
        <v>0</v>
      </c>
      <c r="BJ142" s="19" t="s">
        <v>87</v>
      </c>
      <c r="BK142" s="119">
        <f>ROUND(L142*K142,2)</f>
        <v>0</v>
      </c>
      <c r="BL142" s="19" t="s">
        <v>198</v>
      </c>
      <c r="BM142" s="19" t="s">
        <v>1005</v>
      </c>
    </row>
    <row r="143" spans="2:63" s="10" customFormat="1" ht="37.4" customHeight="1">
      <c r="B143" s="164"/>
      <c r="C143" s="165"/>
      <c r="D143" s="166" t="s">
        <v>994</v>
      </c>
      <c r="E143" s="166"/>
      <c r="F143" s="166"/>
      <c r="G143" s="166"/>
      <c r="H143" s="166"/>
      <c r="I143" s="166"/>
      <c r="J143" s="166"/>
      <c r="K143" s="166"/>
      <c r="L143" s="166"/>
      <c r="M143" s="166"/>
      <c r="N143" s="247">
        <f>BK143</f>
        <v>0</v>
      </c>
      <c r="O143" s="248"/>
      <c r="P143" s="248"/>
      <c r="Q143" s="248"/>
      <c r="R143" s="167"/>
      <c r="T143" s="168"/>
      <c r="U143" s="165"/>
      <c r="V143" s="165"/>
      <c r="W143" s="169">
        <f>W144</f>
        <v>0</v>
      </c>
      <c r="X143" s="165"/>
      <c r="Y143" s="169">
        <f>Y144</f>
        <v>0.020999999999999998</v>
      </c>
      <c r="Z143" s="165"/>
      <c r="AA143" s="170">
        <f>AA144</f>
        <v>0</v>
      </c>
      <c r="AR143" s="171" t="s">
        <v>105</v>
      </c>
      <c r="AT143" s="172" t="s">
        <v>78</v>
      </c>
      <c r="AU143" s="172" t="s">
        <v>79</v>
      </c>
      <c r="AY143" s="171" t="s">
        <v>183</v>
      </c>
      <c r="BK143" s="173">
        <f>BK144</f>
        <v>0</v>
      </c>
    </row>
    <row r="144" spans="2:63" s="10" customFormat="1" ht="19.9" customHeight="1">
      <c r="B144" s="164"/>
      <c r="C144" s="165"/>
      <c r="D144" s="174" t="s">
        <v>314</v>
      </c>
      <c r="E144" s="174"/>
      <c r="F144" s="174"/>
      <c r="G144" s="174"/>
      <c r="H144" s="174"/>
      <c r="I144" s="174"/>
      <c r="J144" s="174"/>
      <c r="K144" s="174"/>
      <c r="L144" s="174"/>
      <c r="M144" s="174"/>
      <c r="N144" s="258">
        <f>BK144</f>
        <v>0</v>
      </c>
      <c r="O144" s="259"/>
      <c r="P144" s="259"/>
      <c r="Q144" s="259"/>
      <c r="R144" s="167"/>
      <c r="T144" s="168"/>
      <c r="U144" s="165"/>
      <c r="V144" s="165"/>
      <c r="W144" s="169">
        <f>SUM(W145:W149)</f>
        <v>0</v>
      </c>
      <c r="X144" s="165"/>
      <c r="Y144" s="169">
        <f>SUM(Y145:Y149)</f>
        <v>0.020999999999999998</v>
      </c>
      <c r="Z144" s="165"/>
      <c r="AA144" s="170">
        <f>SUM(AA145:AA149)</f>
        <v>0</v>
      </c>
      <c r="AR144" s="171" t="s">
        <v>105</v>
      </c>
      <c r="AT144" s="172" t="s">
        <v>78</v>
      </c>
      <c r="AU144" s="172" t="s">
        <v>87</v>
      </c>
      <c r="AY144" s="171" t="s">
        <v>183</v>
      </c>
      <c r="BK144" s="173">
        <f>SUM(BK145:BK149)</f>
        <v>0</v>
      </c>
    </row>
    <row r="145" spans="2:65" s="1" customFormat="1" ht="44.25" customHeight="1">
      <c r="B145" s="36"/>
      <c r="C145" s="175" t="s">
        <v>202</v>
      </c>
      <c r="D145" s="175" t="s">
        <v>184</v>
      </c>
      <c r="E145" s="176" t="s">
        <v>401</v>
      </c>
      <c r="F145" s="250" t="s">
        <v>402</v>
      </c>
      <c r="G145" s="250"/>
      <c r="H145" s="250"/>
      <c r="I145" s="250"/>
      <c r="J145" s="177" t="s">
        <v>213</v>
      </c>
      <c r="K145" s="178">
        <v>160</v>
      </c>
      <c r="L145" s="251">
        <v>0</v>
      </c>
      <c r="M145" s="252"/>
      <c r="N145" s="253">
        <f>ROUND(L145*K145,2)</f>
        <v>0</v>
      </c>
      <c r="O145" s="253"/>
      <c r="P145" s="253"/>
      <c r="Q145" s="253"/>
      <c r="R145" s="38"/>
      <c r="T145" s="179" t="s">
        <v>22</v>
      </c>
      <c r="U145" s="45" t="s">
        <v>44</v>
      </c>
      <c r="V145" s="37"/>
      <c r="W145" s="180">
        <f>V145*K145</f>
        <v>0</v>
      </c>
      <c r="X145" s="180">
        <v>0</v>
      </c>
      <c r="Y145" s="180">
        <f>X145*K145</f>
        <v>0</v>
      </c>
      <c r="Z145" s="180">
        <v>0</v>
      </c>
      <c r="AA145" s="181">
        <f>Z145*K145</f>
        <v>0</v>
      </c>
      <c r="AR145" s="19" t="s">
        <v>248</v>
      </c>
      <c r="AT145" s="19" t="s">
        <v>184</v>
      </c>
      <c r="AU145" s="19" t="s">
        <v>105</v>
      </c>
      <c r="AY145" s="19" t="s">
        <v>183</v>
      </c>
      <c r="BE145" s="119">
        <f>IF(U145="základní",N145,0)</f>
        <v>0</v>
      </c>
      <c r="BF145" s="119">
        <f>IF(U145="snížená",N145,0)</f>
        <v>0</v>
      </c>
      <c r="BG145" s="119">
        <f>IF(U145="zákl. přenesená",N145,0)</f>
        <v>0</v>
      </c>
      <c r="BH145" s="119">
        <f>IF(U145="sníž. přenesená",N145,0)</f>
        <v>0</v>
      </c>
      <c r="BI145" s="119">
        <f>IF(U145="nulová",N145,0)</f>
        <v>0</v>
      </c>
      <c r="BJ145" s="19" t="s">
        <v>87</v>
      </c>
      <c r="BK145" s="119">
        <f>ROUND(L145*K145,2)</f>
        <v>0</v>
      </c>
      <c r="BL145" s="19" t="s">
        <v>248</v>
      </c>
      <c r="BM145" s="19" t="s">
        <v>1006</v>
      </c>
    </row>
    <row r="146" spans="2:65" s="1" customFormat="1" ht="31.5" customHeight="1">
      <c r="B146" s="36"/>
      <c r="C146" s="182" t="s">
        <v>206</v>
      </c>
      <c r="D146" s="182" t="s">
        <v>190</v>
      </c>
      <c r="E146" s="183" t="s">
        <v>1007</v>
      </c>
      <c r="F146" s="262" t="s">
        <v>1008</v>
      </c>
      <c r="G146" s="262"/>
      <c r="H146" s="262"/>
      <c r="I146" s="262"/>
      <c r="J146" s="184" t="s">
        <v>407</v>
      </c>
      <c r="K146" s="185">
        <v>1</v>
      </c>
      <c r="L146" s="263">
        <v>0</v>
      </c>
      <c r="M146" s="264"/>
      <c r="N146" s="265">
        <f>ROUND(L146*K146,2)</f>
        <v>0</v>
      </c>
      <c r="O146" s="253"/>
      <c r="P146" s="253"/>
      <c r="Q146" s="253"/>
      <c r="R146" s="38"/>
      <c r="T146" s="179" t="s">
        <v>22</v>
      </c>
      <c r="U146" s="45" t="s">
        <v>44</v>
      </c>
      <c r="V146" s="37"/>
      <c r="W146" s="180">
        <f>V146*K146</f>
        <v>0</v>
      </c>
      <c r="X146" s="180">
        <v>0.001</v>
      </c>
      <c r="Y146" s="180">
        <f>X146*K146</f>
        <v>0.001</v>
      </c>
      <c r="Z146" s="180">
        <v>0</v>
      </c>
      <c r="AA146" s="181">
        <f>Z146*K146</f>
        <v>0</v>
      </c>
      <c r="AR146" s="19" t="s">
        <v>408</v>
      </c>
      <c r="AT146" s="19" t="s">
        <v>190</v>
      </c>
      <c r="AU146" s="19" t="s">
        <v>105</v>
      </c>
      <c r="AY146" s="19" t="s">
        <v>183</v>
      </c>
      <c r="BE146" s="119">
        <f>IF(U146="základní",N146,0)</f>
        <v>0</v>
      </c>
      <c r="BF146" s="119">
        <f>IF(U146="snížená",N146,0)</f>
        <v>0</v>
      </c>
      <c r="BG146" s="119">
        <f>IF(U146="zákl. přenesená",N146,0)</f>
        <v>0</v>
      </c>
      <c r="BH146" s="119">
        <f>IF(U146="sníž. přenesená",N146,0)</f>
        <v>0</v>
      </c>
      <c r="BI146" s="119">
        <f>IF(U146="nulová",N146,0)</f>
        <v>0</v>
      </c>
      <c r="BJ146" s="19" t="s">
        <v>87</v>
      </c>
      <c r="BK146" s="119">
        <f>ROUND(L146*K146,2)</f>
        <v>0</v>
      </c>
      <c r="BL146" s="19" t="s">
        <v>248</v>
      </c>
      <c r="BM146" s="19" t="s">
        <v>1009</v>
      </c>
    </row>
    <row r="147" spans="2:65" s="1" customFormat="1" ht="31.5" customHeight="1">
      <c r="B147" s="36"/>
      <c r="C147" s="182" t="s">
        <v>210</v>
      </c>
      <c r="D147" s="182" t="s">
        <v>190</v>
      </c>
      <c r="E147" s="183" t="s">
        <v>405</v>
      </c>
      <c r="F147" s="262" t="s">
        <v>406</v>
      </c>
      <c r="G147" s="262"/>
      <c r="H147" s="262"/>
      <c r="I147" s="262"/>
      <c r="J147" s="184" t="s">
        <v>407</v>
      </c>
      <c r="K147" s="185">
        <v>10</v>
      </c>
      <c r="L147" s="263">
        <v>0</v>
      </c>
      <c r="M147" s="264"/>
      <c r="N147" s="265">
        <f>ROUND(L147*K147,2)</f>
        <v>0</v>
      </c>
      <c r="O147" s="253"/>
      <c r="P147" s="253"/>
      <c r="Q147" s="253"/>
      <c r="R147" s="38"/>
      <c r="T147" s="179" t="s">
        <v>22</v>
      </c>
      <c r="U147" s="45" t="s">
        <v>44</v>
      </c>
      <c r="V147" s="37"/>
      <c r="W147" s="180">
        <f>V147*K147</f>
        <v>0</v>
      </c>
      <c r="X147" s="180">
        <v>0.001</v>
      </c>
      <c r="Y147" s="180">
        <f>X147*K147</f>
        <v>0.01</v>
      </c>
      <c r="Z147" s="180">
        <v>0</v>
      </c>
      <c r="AA147" s="181">
        <f>Z147*K147</f>
        <v>0</v>
      </c>
      <c r="AR147" s="19" t="s">
        <v>408</v>
      </c>
      <c r="AT147" s="19" t="s">
        <v>190</v>
      </c>
      <c r="AU147" s="19" t="s">
        <v>105</v>
      </c>
      <c r="AY147" s="19" t="s">
        <v>183</v>
      </c>
      <c r="BE147" s="119">
        <f>IF(U147="základní",N147,0)</f>
        <v>0</v>
      </c>
      <c r="BF147" s="119">
        <f>IF(U147="snížená",N147,0)</f>
        <v>0</v>
      </c>
      <c r="BG147" s="119">
        <f>IF(U147="zákl. přenesená",N147,0)</f>
        <v>0</v>
      </c>
      <c r="BH147" s="119">
        <f>IF(U147="sníž. přenesená",N147,0)</f>
        <v>0</v>
      </c>
      <c r="BI147" s="119">
        <f>IF(U147="nulová",N147,0)</f>
        <v>0</v>
      </c>
      <c r="BJ147" s="19" t="s">
        <v>87</v>
      </c>
      <c r="BK147" s="119">
        <f>ROUND(L147*K147,2)</f>
        <v>0</v>
      </c>
      <c r="BL147" s="19" t="s">
        <v>248</v>
      </c>
      <c r="BM147" s="19" t="s">
        <v>1010</v>
      </c>
    </row>
    <row r="148" spans="2:65" s="1" customFormat="1" ht="44.25" customHeight="1">
      <c r="B148" s="36"/>
      <c r="C148" s="175" t="s">
        <v>215</v>
      </c>
      <c r="D148" s="175" t="s">
        <v>184</v>
      </c>
      <c r="E148" s="176" t="s">
        <v>1011</v>
      </c>
      <c r="F148" s="250" t="s">
        <v>1012</v>
      </c>
      <c r="G148" s="250"/>
      <c r="H148" s="250"/>
      <c r="I148" s="250"/>
      <c r="J148" s="177" t="s">
        <v>213</v>
      </c>
      <c r="K148" s="178">
        <v>70</v>
      </c>
      <c r="L148" s="251">
        <v>0</v>
      </c>
      <c r="M148" s="252"/>
      <c r="N148" s="253">
        <f>ROUND(L148*K148,2)</f>
        <v>0</v>
      </c>
      <c r="O148" s="253"/>
      <c r="P148" s="253"/>
      <c r="Q148" s="253"/>
      <c r="R148" s="38"/>
      <c r="T148" s="179" t="s">
        <v>22</v>
      </c>
      <c r="U148" s="45" t="s">
        <v>44</v>
      </c>
      <c r="V148" s="37"/>
      <c r="W148" s="180">
        <f>V148*K148</f>
        <v>0</v>
      </c>
      <c r="X148" s="180">
        <v>0</v>
      </c>
      <c r="Y148" s="180">
        <f>X148*K148</f>
        <v>0</v>
      </c>
      <c r="Z148" s="180">
        <v>0</v>
      </c>
      <c r="AA148" s="181">
        <f>Z148*K148</f>
        <v>0</v>
      </c>
      <c r="AR148" s="19" t="s">
        <v>248</v>
      </c>
      <c r="AT148" s="19" t="s">
        <v>184</v>
      </c>
      <c r="AU148" s="19" t="s">
        <v>105</v>
      </c>
      <c r="AY148" s="19" t="s">
        <v>183</v>
      </c>
      <c r="BE148" s="119">
        <f>IF(U148="základní",N148,0)</f>
        <v>0</v>
      </c>
      <c r="BF148" s="119">
        <f>IF(U148="snížená",N148,0)</f>
        <v>0</v>
      </c>
      <c r="BG148" s="119">
        <f>IF(U148="zákl. přenesená",N148,0)</f>
        <v>0</v>
      </c>
      <c r="BH148" s="119">
        <f>IF(U148="sníž. přenesená",N148,0)</f>
        <v>0</v>
      </c>
      <c r="BI148" s="119">
        <f>IF(U148="nulová",N148,0)</f>
        <v>0</v>
      </c>
      <c r="BJ148" s="19" t="s">
        <v>87</v>
      </c>
      <c r="BK148" s="119">
        <f>ROUND(L148*K148,2)</f>
        <v>0</v>
      </c>
      <c r="BL148" s="19" t="s">
        <v>248</v>
      </c>
      <c r="BM148" s="19" t="s">
        <v>1013</v>
      </c>
    </row>
    <row r="149" spans="2:65" s="1" customFormat="1" ht="31.5" customHeight="1">
      <c r="B149" s="36"/>
      <c r="C149" s="182" t="s">
        <v>219</v>
      </c>
      <c r="D149" s="182" t="s">
        <v>190</v>
      </c>
      <c r="E149" s="183" t="s">
        <v>1014</v>
      </c>
      <c r="F149" s="262" t="s">
        <v>1015</v>
      </c>
      <c r="G149" s="262"/>
      <c r="H149" s="262"/>
      <c r="I149" s="262"/>
      <c r="J149" s="184" t="s">
        <v>407</v>
      </c>
      <c r="K149" s="185">
        <v>10</v>
      </c>
      <c r="L149" s="263">
        <v>0</v>
      </c>
      <c r="M149" s="264"/>
      <c r="N149" s="265">
        <f>ROUND(L149*K149,2)</f>
        <v>0</v>
      </c>
      <c r="O149" s="253"/>
      <c r="P149" s="253"/>
      <c r="Q149" s="253"/>
      <c r="R149" s="38"/>
      <c r="T149" s="179" t="s">
        <v>22</v>
      </c>
      <c r="U149" s="45" t="s">
        <v>44</v>
      </c>
      <c r="V149" s="37"/>
      <c r="W149" s="180">
        <f>V149*K149</f>
        <v>0</v>
      </c>
      <c r="X149" s="180">
        <v>0.001</v>
      </c>
      <c r="Y149" s="180">
        <f>X149*K149</f>
        <v>0.01</v>
      </c>
      <c r="Z149" s="180">
        <v>0</v>
      </c>
      <c r="AA149" s="181">
        <f>Z149*K149</f>
        <v>0</v>
      </c>
      <c r="AR149" s="19" t="s">
        <v>408</v>
      </c>
      <c r="AT149" s="19" t="s">
        <v>190</v>
      </c>
      <c r="AU149" s="19" t="s">
        <v>105</v>
      </c>
      <c r="AY149" s="19" t="s">
        <v>183</v>
      </c>
      <c r="BE149" s="119">
        <f>IF(U149="základní",N149,0)</f>
        <v>0</v>
      </c>
      <c r="BF149" s="119">
        <f>IF(U149="snížená",N149,0)</f>
        <v>0</v>
      </c>
      <c r="BG149" s="119">
        <f>IF(U149="zákl. přenesená",N149,0)</f>
        <v>0</v>
      </c>
      <c r="BH149" s="119">
        <f>IF(U149="sníž. přenesená",N149,0)</f>
        <v>0</v>
      </c>
      <c r="BI149" s="119">
        <f>IF(U149="nulová",N149,0)</f>
        <v>0</v>
      </c>
      <c r="BJ149" s="19" t="s">
        <v>87</v>
      </c>
      <c r="BK149" s="119">
        <f>ROUND(L149*K149,2)</f>
        <v>0</v>
      </c>
      <c r="BL149" s="19" t="s">
        <v>248</v>
      </c>
      <c r="BM149" s="19" t="s">
        <v>1016</v>
      </c>
    </row>
    <row r="150" spans="2:63" s="10" customFormat="1" ht="37.4" customHeight="1">
      <c r="B150" s="164"/>
      <c r="C150" s="165"/>
      <c r="D150" s="166" t="s">
        <v>148</v>
      </c>
      <c r="E150" s="166"/>
      <c r="F150" s="166"/>
      <c r="G150" s="166"/>
      <c r="H150" s="166"/>
      <c r="I150" s="166"/>
      <c r="J150" s="166"/>
      <c r="K150" s="166"/>
      <c r="L150" s="166"/>
      <c r="M150" s="166"/>
      <c r="N150" s="247">
        <f>BK150</f>
        <v>0</v>
      </c>
      <c r="O150" s="248"/>
      <c r="P150" s="248"/>
      <c r="Q150" s="248"/>
      <c r="R150" s="167"/>
      <c r="T150" s="168"/>
      <c r="U150" s="165"/>
      <c r="V150" s="165"/>
      <c r="W150" s="169">
        <f>W151+W190</f>
        <v>0</v>
      </c>
      <c r="X150" s="165"/>
      <c r="Y150" s="169">
        <f>Y151+Y190</f>
        <v>2.209173</v>
      </c>
      <c r="Z150" s="165"/>
      <c r="AA150" s="170">
        <f>AA151+AA190</f>
        <v>0</v>
      </c>
      <c r="AR150" s="171" t="s">
        <v>182</v>
      </c>
      <c r="AT150" s="172" t="s">
        <v>78</v>
      </c>
      <c r="AU150" s="172" t="s">
        <v>79</v>
      </c>
      <c r="AY150" s="171" t="s">
        <v>183</v>
      </c>
      <c r="BK150" s="173">
        <f>BK151+BK190</f>
        <v>0</v>
      </c>
    </row>
    <row r="151" spans="2:63" s="10" customFormat="1" ht="19.9" customHeight="1">
      <c r="B151" s="164"/>
      <c r="C151" s="165"/>
      <c r="D151" s="174" t="s">
        <v>149</v>
      </c>
      <c r="E151" s="174"/>
      <c r="F151" s="174"/>
      <c r="G151" s="174"/>
      <c r="H151" s="174"/>
      <c r="I151" s="174"/>
      <c r="J151" s="174"/>
      <c r="K151" s="174"/>
      <c r="L151" s="174"/>
      <c r="M151" s="174"/>
      <c r="N151" s="258">
        <f>BK151</f>
        <v>0</v>
      </c>
      <c r="O151" s="259"/>
      <c r="P151" s="259"/>
      <c r="Q151" s="259"/>
      <c r="R151" s="167"/>
      <c r="T151" s="168"/>
      <c r="U151" s="165"/>
      <c r="V151" s="165"/>
      <c r="W151" s="169">
        <f>SUM(W152:W189)</f>
        <v>0</v>
      </c>
      <c r="X151" s="165"/>
      <c r="Y151" s="169">
        <f>SUM(Y152:Y189)</f>
        <v>0.7438399999999996</v>
      </c>
      <c r="Z151" s="165"/>
      <c r="AA151" s="170">
        <f>SUM(AA152:AA189)</f>
        <v>0</v>
      </c>
      <c r="AR151" s="171" t="s">
        <v>182</v>
      </c>
      <c r="AT151" s="172" t="s">
        <v>78</v>
      </c>
      <c r="AU151" s="172" t="s">
        <v>87</v>
      </c>
      <c r="AY151" s="171" t="s">
        <v>183</v>
      </c>
      <c r="BK151" s="173">
        <f>SUM(BK152:BK189)</f>
        <v>0</v>
      </c>
    </row>
    <row r="152" spans="2:65" s="1" customFormat="1" ht="31.5" customHeight="1">
      <c r="B152" s="36"/>
      <c r="C152" s="175" t="s">
        <v>223</v>
      </c>
      <c r="D152" s="175" t="s">
        <v>184</v>
      </c>
      <c r="E152" s="176" t="s">
        <v>1017</v>
      </c>
      <c r="F152" s="250" t="s">
        <v>1018</v>
      </c>
      <c r="G152" s="250"/>
      <c r="H152" s="250"/>
      <c r="I152" s="250"/>
      <c r="J152" s="177" t="s">
        <v>213</v>
      </c>
      <c r="K152" s="178">
        <v>30</v>
      </c>
      <c r="L152" s="251">
        <v>0</v>
      </c>
      <c r="M152" s="252"/>
      <c r="N152" s="253">
        <f aca="true" t="shared" si="5" ref="N152:N189">ROUND(L152*K152,2)</f>
        <v>0</v>
      </c>
      <c r="O152" s="253"/>
      <c r="P152" s="253"/>
      <c r="Q152" s="253"/>
      <c r="R152" s="38"/>
      <c r="T152" s="179" t="s">
        <v>22</v>
      </c>
      <c r="U152" s="45" t="s">
        <v>44</v>
      </c>
      <c r="V152" s="37"/>
      <c r="W152" s="180">
        <f aca="true" t="shared" si="6" ref="W152:W189">V152*K152</f>
        <v>0</v>
      </c>
      <c r="X152" s="180">
        <v>0</v>
      </c>
      <c r="Y152" s="180">
        <f aca="true" t="shared" si="7" ref="Y152:Y189">X152*K152</f>
        <v>0</v>
      </c>
      <c r="Z152" s="180">
        <v>0</v>
      </c>
      <c r="AA152" s="181">
        <f aca="true" t="shared" si="8" ref="AA152:AA189">Z152*K152</f>
        <v>0</v>
      </c>
      <c r="AR152" s="19" t="s">
        <v>188</v>
      </c>
      <c r="AT152" s="19" t="s">
        <v>184</v>
      </c>
      <c r="AU152" s="19" t="s">
        <v>105</v>
      </c>
      <c r="AY152" s="19" t="s">
        <v>183</v>
      </c>
      <c r="BE152" s="119">
        <f aca="true" t="shared" si="9" ref="BE152:BE189">IF(U152="základní",N152,0)</f>
        <v>0</v>
      </c>
      <c r="BF152" s="119">
        <f aca="true" t="shared" si="10" ref="BF152:BF189">IF(U152="snížená",N152,0)</f>
        <v>0</v>
      </c>
      <c r="BG152" s="119">
        <f aca="true" t="shared" si="11" ref="BG152:BG189">IF(U152="zákl. přenesená",N152,0)</f>
        <v>0</v>
      </c>
      <c r="BH152" s="119">
        <f aca="true" t="shared" si="12" ref="BH152:BH189">IF(U152="sníž. přenesená",N152,0)</f>
        <v>0</v>
      </c>
      <c r="BI152" s="119">
        <f aca="true" t="shared" si="13" ref="BI152:BI189">IF(U152="nulová",N152,0)</f>
        <v>0</v>
      </c>
      <c r="BJ152" s="19" t="s">
        <v>87</v>
      </c>
      <c r="BK152" s="119">
        <f aca="true" t="shared" si="14" ref="BK152:BK189">ROUND(L152*K152,2)</f>
        <v>0</v>
      </c>
      <c r="BL152" s="19" t="s">
        <v>188</v>
      </c>
      <c r="BM152" s="19" t="s">
        <v>1019</v>
      </c>
    </row>
    <row r="153" spans="2:65" s="1" customFormat="1" ht="22.5" customHeight="1">
      <c r="B153" s="36"/>
      <c r="C153" s="182" t="s">
        <v>227</v>
      </c>
      <c r="D153" s="182" t="s">
        <v>190</v>
      </c>
      <c r="E153" s="183" t="s">
        <v>1020</v>
      </c>
      <c r="F153" s="262" t="s">
        <v>1021</v>
      </c>
      <c r="G153" s="262"/>
      <c r="H153" s="262"/>
      <c r="I153" s="262"/>
      <c r="J153" s="184" t="s">
        <v>213</v>
      </c>
      <c r="K153" s="185">
        <v>30</v>
      </c>
      <c r="L153" s="263">
        <v>0</v>
      </c>
      <c r="M153" s="264"/>
      <c r="N153" s="265">
        <f t="shared" si="5"/>
        <v>0</v>
      </c>
      <c r="O153" s="253"/>
      <c r="P153" s="253"/>
      <c r="Q153" s="253"/>
      <c r="R153" s="38"/>
      <c r="T153" s="179" t="s">
        <v>22</v>
      </c>
      <c r="U153" s="45" t="s">
        <v>44</v>
      </c>
      <c r="V153" s="37"/>
      <c r="W153" s="180">
        <f t="shared" si="6"/>
        <v>0</v>
      </c>
      <c r="X153" s="180">
        <v>0.00026</v>
      </c>
      <c r="Y153" s="180">
        <f t="shared" si="7"/>
        <v>0.0078</v>
      </c>
      <c r="Z153" s="180">
        <v>0</v>
      </c>
      <c r="AA153" s="181">
        <f t="shared" si="8"/>
        <v>0</v>
      </c>
      <c r="AR153" s="19" t="s">
        <v>193</v>
      </c>
      <c r="AT153" s="19" t="s">
        <v>190</v>
      </c>
      <c r="AU153" s="19" t="s">
        <v>105</v>
      </c>
      <c r="AY153" s="19" t="s">
        <v>183</v>
      </c>
      <c r="BE153" s="119">
        <f t="shared" si="9"/>
        <v>0</v>
      </c>
      <c r="BF153" s="119">
        <f t="shared" si="10"/>
        <v>0</v>
      </c>
      <c r="BG153" s="119">
        <f t="shared" si="11"/>
        <v>0</v>
      </c>
      <c r="BH153" s="119">
        <f t="shared" si="12"/>
        <v>0</v>
      </c>
      <c r="BI153" s="119">
        <f t="shared" si="13"/>
        <v>0</v>
      </c>
      <c r="BJ153" s="19" t="s">
        <v>87</v>
      </c>
      <c r="BK153" s="119">
        <f t="shared" si="14"/>
        <v>0</v>
      </c>
      <c r="BL153" s="19" t="s">
        <v>193</v>
      </c>
      <c r="BM153" s="19" t="s">
        <v>1022</v>
      </c>
    </row>
    <row r="154" spans="2:65" s="1" customFormat="1" ht="22.5" customHeight="1">
      <c r="B154" s="36"/>
      <c r="C154" s="175" t="s">
        <v>232</v>
      </c>
      <c r="D154" s="175" t="s">
        <v>184</v>
      </c>
      <c r="E154" s="176" t="s">
        <v>1023</v>
      </c>
      <c r="F154" s="250" t="s">
        <v>1024</v>
      </c>
      <c r="G154" s="250"/>
      <c r="H154" s="250"/>
      <c r="I154" s="250"/>
      <c r="J154" s="177" t="s">
        <v>213</v>
      </c>
      <c r="K154" s="178">
        <v>30</v>
      </c>
      <c r="L154" s="251">
        <v>0</v>
      </c>
      <c r="M154" s="252"/>
      <c r="N154" s="253">
        <f t="shared" si="5"/>
        <v>0</v>
      </c>
      <c r="O154" s="253"/>
      <c r="P154" s="253"/>
      <c r="Q154" s="253"/>
      <c r="R154" s="38"/>
      <c r="T154" s="179" t="s">
        <v>22</v>
      </c>
      <c r="U154" s="45" t="s">
        <v>44</v>
      </c>
      <c r="V154" s="37"/>
      <c r="W154" s="180">
        <f t="shared" si="6"/>
        <v>0</v>
      </c>
      <c r="X154" s="180">
        <v>0</v>
      </c>
      <c r="Y154" s="180">
        <f t="shared" si="7"/>
        <v>0</v>
      </c>
      <c r="Z154" s="180">
        <v>0</v>
      </c>
      <c r="AA154" s="181">
        <f t="shared" si="8"/>
        <v>0</v>
      </c>
      <c r="AR154" s="19" t="s">
        <v>188</v>
      </c>
      <c r="AT154" s="19" t="s">
        <v>184</v>
      </c>
      <c r="AU154" s="19" t="s">
        <v>105</v>
      </c>
      <c r="AY154" s="19" t="s">
        <v>183</v>
      </c>
      <c r="BE154" s="119">
        <f t="shared" si="9"/>
        <v>0</v>
      </c>
      <c r="BF154" s="119">
        <f t="shared" si="10"/>
        <v>0</v>
      </c>
      <c r="BG154" s="119">
        <f t="shared" si="11"/>
        <v>0</v>
      </c>
      <c r="BH154" s="119">
        <f t="shared" si="12"/>
        <v>0</v>
      </c>
      <c r="BI154" s="119">
        <f t="shared" si="13"/>
        <v>0</v>
      </c>
      <c r="BJ154" s="19" t="s">
        <v>87</v>
      </c>
      <c r="BK154" s="119">
        <f t="shared" si="14"/>
        <v>0</v>
      </c>
      <c r="BL154" s="19" t="s">
        <v>188</v>
      </c>
      <c r="BM154" s="19" t="s">
        <v>1025</v>
      </c>
    </row>
    <row r="155" spans="2:65" s="1" customFormat="1" ht="31.5" customHeight="1">
      <c r="B155" s="36"/>
      <c r="C155" s="182" t="s">
        <v>237</v>
      </c>
      <c r="D155" s="182" t="s">
        <v>190</v>
      </c>
      <c r="E155" s="183" t="s">
        <v>1026</v>
      </c>
      <c r="F155" s="262" t="s">
        <v>1027</v>
      </c>
      <c r="G155" s="262"/>
      <c r="H155" s="262"/>
      <c r="I155" s="262"/>
      <c r="J155" s="184" t="s">
        <v>213</v>
      </c>
      <c r="K155" s="185">
        <v>30</v>
      </c>
      <c r="L155" s="263">
        <v>0</v>
      </c>
      <c r="M155" s="264"/>
      <c r="N155" s="265">
        <f t="shared" si="5"/>
        <v>0</v>
      </c>
      <c r="O155" s="253"/>
      <c r="P155" s="253"/>
      <c r="Q155" s="253"/>
      <c r="R155" s="38"/>
      <c r="T155" s="179" t="s">
        <v>22</v>
      </c>
      <c r="U155" s="45" t="s">
        <v>44</v>
      </c>
      <c r="V155" s="37"/>
      <c r="W155" s="180">
        <f t="shared" si="6"/>
        <v>0</v>
      </c>
      <c r="X155" s="180">
        <v>1E-05</v>
      </c>
      <c r="Y155" s="180">
        <f t="shared" si="7"/>
        <v>0.00030000000000000003</v>
      </c>
      <c r="Z155" s="180">
        <v>0</v>
      </c>
      <c r="AA155" s="181">
        <f t="shared" si="8"/>
        <v>0</v>
      </c>
      <c r="AR155" s="19" t="s">
        <v>193</v>
      </c>
      <c r="AT155" s="19" t="s">
        <v>190</v>
      </c>
      <c r="AU155" s="19" t="s">
        <v>105</v>
      </c>
      <c r="AY155" s="19" t="s">
        <v>183</v>
      </c>
      <c r="BE155" s="119">
        <f t="shared" si="9"/>
        <v>0</v>
      </c>
      <c r="BF155" s="119">
        <f t="shared" si="10"/>
        <v>0</v>
      </c>
      <c r="BG155" s="119">
        <f t="shared" si="11"/>
        <v>0</v>
      </c>
      <c r="BH155" s="119">
        <f t="shared" si="12"/>
        <v>0</v>
      </c>
      <c r="BI155" s="119">
        <f t="shared" si="13"/>
        <v>0</v>
      </c>
      <c r="BJ155" s="19" t="s">
        <v>87</v>
      </c>
      <c r="BK155" s="119">
        <f t="shared" si="14"/>
        <v>0</v>
      </c>
      <c r="BL155" s="19" t="s">
        <v>193</v>
      </c>
      <c r="BM155" s="19" t="s">
        <v>1028</v>
      </c>
    </row>
    <row r="156" spans="2:65" s="1" customFormat="1" ht="22.5" customHeight="1">
      <c r="B156" s="36"/>
      <c r="C156" s="175" t="s">
        <v>241</v>
      </c>
      <c r="D156" s="175" t="s">
        <v>184</v>
      </c>
      <c r="E156" s="176" t="s">
        <v>1029</v>
      </c>
      <c r="F156" s="250" t="s">
        <v>1030</v>
      </c>
      <c r="G156" s="250"/>
      <c r="H156" s="250"/>
      <c r="I156" s="250"/>
      <c r="J156" s="177" t="s">
        <v>187</v>
      </c>
      <c r="K156" s="178">
        <v>4</v>
      </c>
      <c r="L156" s="251">
        <v>0</v>
      </c>
      <c r="M156" s="252"/>
      <c r="N156" s="253">
        <f t="shared" si="5"/>
        <v>0</v>
      </c>
      <c r="O156" s="253"/>
      <c r="P156" s="253"/>
      <c r="Q156" s="253"/>
      <c r="R156" s="38"/>
      <c r="T156" s="179" t="s">
        <v>22</v>
      </c>
      <c r="U156" s="45" t="s">
        <v>44</v>
      </c>
      <c r="V156" s="37"/>
      <c r="W156" s="180">
        <f t="shared" si="6"/>
        <v>0</v>
      </c>
      <c r="X156" s="180">
        <v>0</v>
      </c>
      <c r="Y156" s="180">
        <f t="shared" si="7"/>
        <v>0</v>
      </c>
      <c r="Z156" s="180">
        <v>0</v>
      </c>
      <c r="AA156" s="181">
        <f t="shared" si="8"/>
        <v>0</v>
      </c>
      <c r="AR156" s="19" t="s">
        <v>188</v>
      </c>
      <c r="AT156" s="19" t="s">
        <v>184</v>
      </c>
      <c r="AU156" s="19" t="s">
        <v>105</v>
      </c>
      <c r="AY156" s="19" t="s">
        <v>183</v>
      </c>
      <c r="BE156" s="119">
        <f t="shared" si="9"/>
        <v>0</v>
      </c>
      <c r="BF156" s="119">
        <f t="shared" si="10"/>
        <v>0</v>
      </c>
      <c r="BG156" s="119">
        <f t="shared" si="11"/>
        <v>0</v>
      </c>
      <c r="BH156" s="119">
        <f t="shared" si="12"/>
        <v>0</v>
      </c>
      <c r="BI156" s="119">
        <f t="shared" si="13"/>
        <v>0</v>
      </c>
      <c r="BJ156" s="19" t="s">
        <v>87</v>
      </c>
      <c r="BK156" s="119">
        <f t="shared" si="14"/>
        <v>0</v>
      </c>
      <c r="BL156" s="19" t="s">
        <v>188</v>
      </c>
      <c r="BM156" s="19" t="s">
        <v>1031</v>
      </c>
    </row>
    <row r="157" spans="2:65" s="1" customFormat="1" ht="22.5" customHeight="1">
      <c r="B157" s="36"/>
      <c r="C157" s="182" t="s">
        <v>11</v>
      </c>
      <c r="D157" s="182" t="s">
        <v>190</v>
      </c>
      <c r="E157" s="183" t="s">
        <v>1032</v>
      </c>
      <c r="F157" s="262" t="s">
        <v>1033</v>
      </c>
      <c r="G157" s="262"/>
      <c r="H157" s="262"/>
      <c r="I157" s="262"/>
      <c r="J157" s="184" t="s">
        <v>187</v>
      </c>
      <c r="K157" s="185">
        <v>4</v>
      </c>
      <c r="L157" s="263">
        <v>0</v>
      </c>
      <c r="M157" s="264"/>
      <c r="N157" s="265">
        <f t="shared" si="5"/>
        <v>0</v>
      </c>
      <c r="O157" s="253"/>
      <c r="P157" s="253"/>
      <c r="Q157" s="253"/>
      <c r="R157" s="38"/>
      <c r="T157" s="179" t="s">
        <v>22</v>
      </c>
      <c r="U157" s="45" t="s">
        <v>44</v>
      </c>
      <c r="V157" s="37"/>
      <c r="W157" s="180">
        <f t="shared" si="6"/>
        <v>0</v>
      </c>
      <c r="X157" s="180">
        <v>0</v>
      </c>
      <c r="Y157" s="180">
        <f t="shared" si="7"/>
        <v>0</v>
      </c>
      <c r="Z157" s="180">
        <v>0</v>
      </c>
      <c r="AA157" s="181">
        <f t="shared" si="8"/>
        <v>0</v>
      </c>
      <c r="AR157" s="19" t="s">
        <v>193</v>
      </c>
      <c r="AT157" s="19" t="s">
        <v>190</v>
      </c>
      <c r="AU157" s="19" t="s">
        <v>105</v>
      </c>
      <c r="AY157" s="19" t="s">
        <v>183</v>
      </c>
      <c r="BE157" s="119">
        <f t="shared" si="9"/>
        <v>0</v>
      </c>
      <c r="BF157" s="119">
        <f t="shared" si="10"/>
        <v>0</v>
      </c>
      <c r="BG157" s="119">
        <f t="shared" si="11"/>
        <v>0</v>
      </c>
      <c r="BH157" s="119">
        <f t="shared" si="12"/>
        <v>0</v>
      </c>
      <c r="BI157" s="119">
        <f t="shared" si="13"/>
        <v>0</v>
      </c>
      <c r="BJ157" s="19" t="s">
        <v>87</v>
      </c>
      <c r="BK157" s="119">
        <f t="shared" si="14"/>
        <v>0</v>
      </c>
      <c r="BL157" s="19" t="s">
        <v>193</v>
      </c>
      <c r="BM157" s="19" t="s">
        <v>1034</v>
      </c>
    </row>
    <row r="158" spans="2:65" s="1" customFormat="1" ht="31.5" customHeight="1">
      <c r="B158" s="36"/>
      <c r="C158" s="175" t="s">
        <v>248</v>
      </c>
      <c r="D158" s="175" t="s">
        <v>184</v>
      </c>
      <c r="E158" s="176" t="s">
        <v>1035</v>
      </c>
      <c r="F158" s="250" t="s">
        <v>1036</v>
      </c>
      <c r="G158" s="250"/>
      <c r="H158" s="250"/>
      <c r="I158" s="250"/>
      <c r="J158" s="177" t="s">
        <v>213</v>
      </c>
      <c r="K158" s="178">
        <v>2</v>
      </c>
      <c r="L158" s="251">
        <v>0</v>
      </c>
      <c r="M158" s="252"/>
      <c r="N158" s="253">
        <f t="shared" si="5"/>
        <v>0</v>
      </c>
      <c r="O158" s="253"/>
      <c r="P158" s="253"/>
      <c r="Q158" s="253"/>
      <c r="R158" s="38"/>
      <c r="T158" s="179" t="s">
        <v>22</v>
      </c>
      <c r="U158" s="45" t="s">
        <v>44</v>
      </c>
      <c r="V158" s="37"/>
      <c r="W158" s="180">
        <f t="shared" si="6"/>
        <v>0</v>
      </c>
      <c r="X158" s="180">
        <v>0</v>
      </c>
      <c r="Y158" s="180">
        <f t="shared" si="7"/>
        <v>0</v>
      </c>
      <c r="Z158" s="180">
        <v>0</v>
      </c>
      <c r="AA158" s="181">
        <f t="shared" si="8"/>
        <v>0</v>
      </c>
      <c r="AR158" s="19" t="s">
        <v>198</v>
      </c>
      <c r="AT158" s="19" t="s">
        <v>184</v>
      </c>
      <c r="AU158" s="19" t="s">
        <v>105</v>
      </c>
      <c r="AY158" s="19" t="s">
        <v>183</v>
      </c>
      <c r="BE158" s="119">
        <f t="shared" si="9"/>
        <v>0</v>
      </c>
      <c r="BF158" s="119">
        <f t="shared" si="10"/>
        <v>0</v>
      </c>
      <c r="BG158" s="119">
        <f t="shared" si="11"/>
        <v>0</v>
      </c>
      <c r="BH158" s="119">
        <f t="shared" si="12"/>
        <v>0</v>
      </c>
      <c r="BI158" s="119">
        <f t="shared" si="13"/>
        <v>0</v>
      </c>
      <c r="BJ158" s="19" t="s">
        <v>87</v>
      </c>
      <c r="BK158" s="119">
        <f t="shared" si="14"/>
        <v>0</v>
      </c>
      <c r="BL158" s="19" t="s">
        <v>198</v>
      </c>
      <c r="BM158" s="19" t="s">
        <v>1037</v>
      </c>
    </row>
    <row r="159" spans="2:65" s="1" customFormat="1" ht="22.5" customHeight="1">
      <c r="B159" s="36"/>
      <c r="C159" s="182" t="s">
        <v>252</v>
      </c>
      <c r="D159" s="182" t="s">
        <v>190</v>
      </c>
      <c r="E159" s="183" t="s">
        <v>1038</v>
      </c>
      <c r="F159" s="262" t="s">
        <v>1039</v>
      </c>
      <c r="G159" s="262"/>
      <c r="H159" s="262"/>
      <c r="I159" s="262"/>
      <c r="J159" s="184" t="s">
        <v>407</v>
      </c>
      <c r="K159" s="185">
        <v>2.28</v>
      </c>
      <c r="L159" s="263">
        <v>0</v>
      </c>
      <c r="M159" s="264"/>
      <c r="N159" s="265">
        <f t="shared" si="5"/>
        <v>0</v>
      </c>
      <c r="O159" s="253"/>
      <c r="P159" s="253"/>
      <c r="Q159" s="253"/>
      <c r="R159" s="38"/>
      <c r="T159" s="179" t="s">
        <v>22</v>
      </c>
      <c r="U159" s="45" t="s">
        <v>44</v>
      </c>
      <c r="V159" s="37"/>
      <c r="W159" s="180">
        <f t="shared" si="6"/>
        <v>0</v>
      </c>
      <c r="X159" s="180">
        <v>0.001</v>
      </c>
      <c r="Y159" s="180">
        <f t="shared" si="7"/>
        <v>0.00228</v>
      </c>
      <c r="Z159" s="180">
        <v>0</v>
      </c>
      <c r="AA159" s="181">
        <f t="shared" si="8"/>
        <v>0</v>
      </c>
      <c r="AR159" s="19" t="s">
        <v>193</v>
      </c>
      <c r="AT159" s="19" t="s">
        <v>190</v>
      </c>
      <c r="AU159" s="19" t="s">
        <v>105</v>
      </c>
      <c r="AY159" s="19" t="s">
        <v>183</v>
      </c>
      <c r="BE159" s="119">
        <f t="shared" si="9"/>
        <v>0</v>
      </c>
      <c r="BF159" s="119">
        <f t="shared" si="10"/>
        <v>0</v>
      </c>
      <c r="BG159" s="119">
        <f t="shared" si="11"/>
        <v>0</v>
      </c>
      <c r="BH159" s="119">
        <f t="shared" si="12"/>
        <v>0</v>
      </c>
      <c r="BI159" s="119">
        <f t="shared" si="13"/>
        <v>0</v>
      </c>
      <c r="BJ159" s="19" t="s">
        <v>87</v>
      </c>
      <c r="BK159" s="119">
        <f t="shared" si="14"/>
        <v>0</v>
      </c>
      <c r="BL159" s="19" t="s">
        <v>193</v>
      </c>
      <c r="BM159" s="19" t="s">
        <v>1040</v>
      </c>
    </row>
    <row r="160" spans="2:65" s="1" customFormat="1" ht="31.5" customHeight="1">
      <c r="B160" s="36"/>
      <c r="C160" s="175" t="s">
        <v>256</v>
      </c>
      <c r="D160" s="175" t="s">
        <v>184</v>
      </c>
      <c r="E160" s="176" t="s">
        <v>1041</v>
      </c>
      <c r="F160" s="250" t="s">
        <v>1042</v>
      </c>
      <c r="G160" s="250"/>
      <c r="H160" s="250"/>
      <c r="I160" s="250"/>
      <c r="J160" s="177" t="s">
        <v>187</v>
      </c>
      <c r="K160" s="178">
        <v>6</v>
      </c>
      <c r="L160" s="251">
        <v>0</v>
      </c>
      <c r="M160" s="252"/>
      <c r="N160" s="253">
        <f t="shared" si="5"/>
        <v>0</v>
      </c>
      <c r="O160" s="253"/>
      <c r="P160" s="253"/>
      <c r="Q160" s="253"/>
      <c r="R160" s="38"/>
      <c r="T160" s="179" t="s">
        <v>22</v>
      </c>
      <c r="U160" s="45" t="s">
        <v>44</v>
      </c>
      <c r="V160" s="37"/>
      <c r="W160" s="180">
        <f t="shared" si="6"/>
        <v>0</v>
      </c>
      <c r="X160" s="180">
        <v>0</v>
      </c>
      <c r="Y160" s="180">
        <f t="shared" si="7"/>
        <v>0</v>
      </c>
      <c r="Z160" s="180">
        <v>0</v>
      </c>
      <c r="AA160" s="181">
        <f t="shared" si="8"/>
        <v>0</v>
      </c>
      <c r="AR160" s="19" t="s">
        <v>188</v>
      </c>
      <c r="AT160" s="19" t="s">
        <v>184</v>
      </c>
      <c r="AU160" s="19" t="s">
        <v>105</v>
      </c>
      <c r="AY160" s="19" t="s">
        <v>183</v>
      </c>
      <c r="BE160" s="119">
        <f t="shared" si="9"/>
        <v>0</v>
      </c>
      <c r="BF160" s="119">
        <f t="shared" si="10"/>
        <v>0</v>
      </c>
      <c r="BG160" s="119">
        <f t="shared" si="11"/>
        <v>0</v>
      </c>
      <c r="BH160" s="119">
        <f t="shared" si="12"/>
        <v>0</v>
      </c>
      <c r="BI160" s="119">
        <f t="shared" si="13"/>
        <v>0</v>
      </c>
      <c r="BJ160" s="19" t="s">
        <v>87</v>
      </c>
      <c r="BK160" s="119">
        <f t="shared" si="14"/>
        <v>0</v>
      </c>
      <c r="BL160" s="19" t="s">
        <v>188</v>
      </c>
      <c r="BM160" s="19" t="s">
        <v>1043</v>
      </c>
    </row>
    <row r="161" spans="2:65" s="1" customFormat="1" ht="31.5" customHeight="1">
      <c r="B161" s="36"/>
      <c r="C161" s="175" t="s">
        <v>261</v>
      </c>
      <c r="D161" s="175" t="s">
        <v>184</v>
      </c>
      <c r="E161" s="176" t="s">
        <v>1044</v>
      </c>
      <c r="F161" s="250" t="s">
        <v>1045</v>
      </c>
      <c r="G161" s="250"/>
      <c r="H161" s="250"/>
      <c r="I161" s="250"/>
      <c r="J161" s="177" t="s">
        <v>213</v>
      </c>
      <c r="K161" s="178">
        <v>250</v>
      </c>
      <c r="L161" s="251">
        <v>0</v>
      </c>
      <c r="M161" s="252"/>
      <c r="N161" s="253">
        <f t="shared" si="5"/>
        <v>0</v>
      </c>
      <c r="O161" s="253"/>
      <c r="P161" s="253"/>
      <c r="Q161" s="253"/>
      <c r="R161" s="38"/>
      <c r="T161" s="179" t="s">
        <v>22</v>
      </c>
      <c r="U161" s="45" t="s">
        <v>44</v>
      </c>
      <c r="V161" s="37"/>
      <c r="W161" s="180">
        <f t="shared" si="6"/>
        <v>0</v>
      </c>
      <c r="X161" s="180">
        <v>0</v>
      </c>
      <c r="Y161" s="180">
        <f t="shared" si="7"/>
        <v>0</v>
      </c>
      <c r="Z161" s="180">
        <v>0</v>
      </c>
      <c r="AA161" s="181">
        <f t="shared" si="8"/>
        <v>0</v>
      </c>
      <c r="AR161" s="19" t="s">
        <v>188</v>
      </c>
      <c r="AT161" s="19" t="s">
        <v>184</v>
      </c>
      <c r="AU161" s="19" t="s">
        <v>105</v>
      </c>
      <c r="AY161" s="19" t="s">
        <v>183</v>
      </c>
      <c r="BE161" s="119">
        <f t="shared" si="9"/>
        <v>0</v>
      </c>
      <c r="BF161" s="119">
        <f t="shared" si="10"/>
        <v>0</v>
      </c>
      <c r="BG161" s="119">
        <f t="shared" si="11"/>
        <v>0</v>
      </c>
      <c r="BH161" s="119">
        <f t="shared" si="12"/>
        <v>0</v>
      </c>
      <c r="BI161" s="119">
        <f t="shared" si="13"/>
        <v>0</v>
      </c>
      <c r="BJ161" s="19" t="s">
        <v>87</v>
      </c>
      <c r="BK161" s="119">
        <f t="shared" si="14"/>
        <v>0</v>
      </c>
      <c r="BL161" s="19" t="s">
        <v>188</v>
      </c>
      <c r="BM161" s="19" t="s">
        <v>1046</v>
      </c>
    </row>
    <row r="162" spans="2:65" s="1" customFormat="1" ht="22.5" customHeight="1">
      <c r="B162" s="36"/>
      <c r="C162" s="182" t="s">
        <v>265</v>
      </c>
      <c r="D162" s="182" t="s">
        <v>190</v>
      </c>
      <c r="E162" s="183" t="s">
        <v>1047</v>
      </c>
      <c r="F162" s="262" t="s">
        <v>1048</v>
      </c>
      <c r="G162" s="262"/>
      <c r="H162" s="262"/>
      <c r="I162" s="262"/>
      <c r="J162" s="184" t="s">
        <v>407</v>
      </c>
      <c r="K162" s="185">
        <v>353.906</v>
      </c>
      <c r="L162" s="263">
        <v>0</v>
      </c>
      <c r="M162" s="264"/>
      <c r="N162" s="265">
        <f t="shared" si="5"/>
        <v>0</v>
      </c>
      <c r="O162" s="253"/>
      <c r="P162" s="253"/>
      <c r="Q162" s="253"/>
      <c r="R162" s="38"/>
      <c r="T162" s="179" t="s">
        <v>22</v>
      </c>
      <c r="U162" s="45" t="s">
        <v>44</v>
      </c>
      <c r="V162" s="37"/>
      <c r="W162" s="180">
        <f t="shared" si="6"/>
        <v>0</v>
      </c>
      <c r="X162" s="180">
        <v>0.001</v>
      </c>
      <c r="Y162" s="180">
        <f t="shared" si="7"/>
        <v>0.353906</v>
      </c>
      <c r="Z162" s="180">
        <v>0</v>
      </c>
      <c r="AA162" s="181">
        <f t="shared" si="8"/>
        <v>0</v>
      </c>
      <c r="AR162" s="19" t="s">
        <v>193</v>
      </c>
      <c r="AT162" s="19" t="s">
        <v>190</v>
      </c>
      <c r="AU162" s="19" t="s">
        <v>105</v>
      </c>
      <c r="AY162" s="19" t="s">
        <v>183</v>
      </c>
      <c r="BE162" s="119">
        <f t="shared" si="9"/>
        <v>0</v>
      </c>
      <c r="BF162" s="119">
        <f t="shared" si="10"/>
        <v>0</v>
      </c>
      <c r="BG162" s="119">
        <f t="shared" si="11"/>
        <v>0</v>
      </c>
      <c r="BH162" s="119">
        <f t="shared" si="12"/>
        <v>0</v>
      </c>
      <c r="BI162" s="119">
        <f t="shared" si="13"/>
        <v>0</v>
      </c>
      <c r="BJ162" s="19" t="s">
        <v>87</v>
      </c>
      <c r="BK162" s="119">
        <f t="shared" si="14"/>
        <v>0</v>
      </c>
      <c r="BL162" s="19" t="s">
        <v>193</v>
      </c>
      <c r="BM162" s="19" t="s">
        <v>1049</v>
      </c>
    </row>
    <row r="163" spans="2:65" s="1" customFormat="1" ht="31.5" customHeight="1">
      <c r="B163" s="36"/>
      <c r="C163" s="182" t="s">
        <v>10</v>
      </c>
      <c r="D163" s="182" t="s">
        <v>190</v>
      </c>
      <c r="E163" s="183" t="s">
        <v>1050</v>
      </c>
      <c r="F163" s="262" t="s">
        <v>1051</v>
      </c>
      <c r="G163" s="262"/>
      <c r="H163" s="262"/>
      <c r="I163" s="262"/>
      <c r="J163" s="184" t="s">
        <v>187</v>
      </c>
      <c r="K163" s="185">
        <v>280</v>
      </c>
      <c r="L163" s="263">
        <v>0</v>
      </c>
      <c r="M163" s="264"/>
      <c r="N163" s="265">
        <f t="shared" si="5"/>
        <v>0</v>
      </c>
      <c r="O163" s="253"/>
      <c r="P163" s="253"/>
      <c r="Q163" s="253"/>
      <c r="R163" s="38"/>
      <c r="T163" s="179" t="s">
        <v>22</v>
      </c>
      <c r="U163" s="45" t="s">
        <v>44</v>
      </c>
      <c r="V163" s="37"/>
      <c r="W163" s="180">
        <f t="shared" si="6"/>
        <v>0</v>
      </c>
      <c r="X163" s="180">
        <v>6E-05</v>
      </c>
      <c r="Y163" s="180">
        <f t="shared" si="7"/>
        <v>0.0168</v>
      </c>
      <c r="Z163" s="180">
        <v>0</v>
      </c>
      <c r="AA163" s="181">
        <f t="shared" si="8"/>
        <v>0</v>
      </c>
      <c r="AR163" s="19" t="s">
        <v>193</v>
      </c>
      <c r="AT163" s="19" t="s">
        <v>190</v>
      </c>
      <c r="AU163" s="19" t="s">
        <v>105</v>
      </c>
      <c r="AY163" s="19" t="s">
        <v>183</v>
      </c>
      <c r="BE163" s="119">
        <f t="shared" si="9"/>
        <v>0</v>
      </c>
      <c r="BF163" s="119">
        <f t="shared" si="10"/>
        <v>0</v>
      </c>
      <c r="BG163" s="119">
        <f t="shared" si="11"/>
        <v>0</v>
      </c>
      <c r="BH163" s="119">
        <f t="shared" si="12"/>
        <v>0</v>
      </c>
      <c r="BI163" s="119">
        <f t="shared" si="13"/>
        <v>0</v>
      </c>
      <c r="BJ163" s="19" t="s">
        <v>87</v>
      </c>
      <c r="BK163" s="119">
        <f t="shared" si="14"/>
        <v>0</v>
      </c>
      <c r="BL163" s="19" t="s">
        <v>193</v>
      </c>
      <c r="BM163" s="19" t="s">
        <v>1052</v>
      </c>
    </row>
    <row r="164" spans="2:65" s="1" customFormat="1" ht="44.25" customHeight="1">
      <c r="B164" s="36"/>
      <c r="C164" s="175" t="s">
        <v>272</v>
      </c>
      <c r="D164" s="175" t="s">
        <v>184</v>
      </c>
      <c r="E164" s="176" t="s">
        <v>1053</v>
      </c>
      <c r="F164" s="250" t="s">
        <v>1054</v>
      </c>
      <c r="G164" s="250"/>
      <c r="H164" s="250"/>
      <c r="I164" s="250"/>
      <c r="J164" s="177" t="s">
        <v>213</v>
      </c>
      <c r="K164" s="178">
        <v>45</v>
      </c>
      <c r="L164" s="251">
        <v>0</v>
      </c>
      <c r="M164" s="252"/>
      <c r="N164" s="253">
        <f t="shared" si="5"/>
        <v>0</v>
      </c>
      <c r="O164" s="253"/>
      <c r="P164" s="253"/>
      <c r="Q164" s="253"/>
      <c r="R164" s="38"/>
      <c r="T164" s="179" t="s">
        <v>22</v>
      </c>
      <c r="U164" s="45" t="s">
        <v>44</v>
      </c>
      <c r="V164" s="37"/>
      <c r="W164" s="180">
        <f t="shared" si="6"/>
        <v>0</v>
      </c>
      <c r="X164" s="180">
        <v>0</v>
      </c>
      <c r="Y164" s="180">
        <f t="shared" si="7"/>
        <v>0</v>
      </c>
      <c r="Z164" s="180">
        <v>0</v>
      </c>
      <c r="AA164" s="181">
        <f t="shared" si="8"/>
        <v>0</v>
      </c>
      <c r="AR164" s="19" t="s">
        <v>188</v>
      </c>
      <c r="AT164" s="19" t="s">
        <v>184</v>
      </c>
      <c r="AU164" s="19" t="s">
        <v>105</v>
      </c>
      <c r="AY164" s="19" t="s">
        <v>183</v>
      </c>
      <c r="BE164" s="119">
        <f t="shared" si="9"/>
        <v>0</v>
      </c>
      <c r="BF164" s="119">
        <f t="shared" si="10"/>
        <v>0</v>
      </c>
      <c r="BG164" s="119">
        <f t="shared" si="11"/>
        <v>0</v>
      </c>
      <c r="BH164" s="119">
        <f t="shared" si="12"/>
        <v>0</v>
      </c>
      <c r="BI164" s="119">
        <f t="shared" si="13"/>
        <v>0</v>
      </c>
      <c r="BJ164" s="19" t="s">
        <v>87</v>
      </c>
      <c r="BK164" s="119">
        <f t="shared" si="14"/>
        <v>0</v>
      </c>
      <c r="BL164" s="19" t="s">
        <v>188</v>
      </c>
      <c r="BM164" s="19" t="s">
        <v>1055</v>
      </c>
    </row>
    <row r="165" spans="2:65" s="1" customFormat="1" ht="22.5" customHeight="1">
      <c r="B165" s="36"/>
      <c r="C165" s="182" t="s">
        <v>276</v>
      </c>
      <c r="D165" s="182" t="s">
        <v>190</v>
      </c>
      <c r="E165" s="183" t="s">
        <v>1056</v>
      </c>
      <c r="F165" s="262" t="s">
        <v>1057</v>
      </c>
      <c r="G165" s="262"/>
      <c r="H165" s="262"/>
      <c r="I165" s="262"/>
      <c r="J165" s="184" t="s">
        <v>407</v>
      </c>
      <c r="K165" s="185">
        <v>27.9</v>
      </c>
      <c r="L165" s="263">
        <v>0</v>
      </c>
      <c r="M165" s="264"/>
      <c r="N165" s="265">
        <f t="shared" si="5"/>
        <v>0</v>
      </c>
      <c r="O165" s="253"/>
      <c r="P165" s="253"/>
      <c r="Q165" s="253"/>
      <c r="R165" s="38"/>
      <c r="T165" s="179" t="s">
        <v>22</v>
      </c>
      <c r="U165" s="45" t="s">
        <v>44</v>
      </c>
      <c r="V165" s="37"/>
      <c r="W165" s="180">
        <f t="shared" si="6"/>
        <v>0</v>
      </c>
      <c r="X165" s="180">
        <v>0.001</v>
      </c>
      <c r="Y165" s="180">
        <f t="shared" si="7"/>
        <v>0.027899999999999998</v>
      </c>
      <c r="Z165" s="180">
        <v>0</v>
      </c>
      <c r="AA165" s="181">
        <f t="shared" si="8"/>
        <v>0</v>
      </c>
      <c r="AR165" s="19" t="s">
        <v>193</v>
      </c>
      <c r="AT165" s="19" t="s">
        <v>190</v>
      </c>
      <c r="AU165" s="19" t="s">
        <v>105</v>
      </c>
      <c r="AY165" s="19" t="s">
        <v>183</v>
      </c>
      <c r="BE165" s="119">
        <f t="shared" si="9"/>
        <v>0</v>
      </c>
      <c r="BF165" s="119">
        <f t="shared" si="10"/>
        <v>0</v>
      </c>
      <c r="BG165" s="119">
        <f t="shared" si="11"/>
        <v>0</v>
      </c>
      <c r="BH165" s="119">
        <f t="shared" si="12"/>
        <v>0</v>
      </c>
      <c r="BI165" s="119">
        <f t="shared" si="13"/>
        <v>0</v>
      </c>
      <c r="BJ165" s="19" t="s">
        <v>87</v>
      </c>
      <c r="BK165" s="119">
        <f t="shared" si="14"/>
        <v>0</v>
      </c>
      <c r="BL165" s="19" t="s">
        <v>193</v>
      </c>
      <c r="BM165" s="19" t="s">
        <v>1058</v>
      </c>
    </row>
    <row r="166" spans="2:65" s="1" customFormat="1" ht="44.25" customHeight="1">
      <c r="B166" s="36"/>
      <c r="C166" s="175" t="s">
        <v>280</v>
      </c>
      <c r="D166" s="175" t="s">
        <v>184</v>
      </c>
      <c r="E166" s="176" t="s">
        <v>1059</v>
      </c>
      <c r="F166" s="250" t="s">
        <v>1060</v>
      </c>
      <c r="G166" s="250"/>
      <c r="H166" s="250"/>
      <c r="I166" s="250"/>
      <c r="J166" s="177" t="s">
        <v>213</v>
      </c>
      <c r="K166" s="178">
        <v>126</v>
      </c>
      <c r="L166" s="251">
        <v>0</v>
      </c>
      <c r="M166" s="252"/>
      <c r="N166" s="253">
        <f t="shared" si="5"/>
        <v>0</v>
      </c>
      <c r="O166" s="253"/>
      <c r="P166" s="253"/>
      <c r="Q166" s="253"/>
      <c r="R166" s="38"/>
      <c r="T166" s="179" t="s">
        <v>22</v>
      </c>
      <c r="U166" s="45" t="s">
        <v>44</v>
      </c>
      <c r="V166" s="37"/>
      <c r="W166" s="180">
        <f t="shared" si="6"/>
        <v>0</v>
      </c>
      <c r="X166" s="180">
        <v>0</v>
      </c>
      <c r="Y166" s="180">
        <f t="shared" si="7"/>
        <v>0</v>
      </c>
      <c r="Z166" s="180">
        <v>0</v>
      </c>
      <c r="AA166" s="181">
        <f t="shared" si="8"/>
        <v>0</v>
      </c>
      <c r="AR166" s="19" t="s">
        <v>188</v>
      </c>
      <c r="AT166" s="19" t="s">
        <v>184</v>
      </c>
      <c r="AU166" s="19" t="s">
        <v>105</v>
      </c>
      <c r="AY166" s="19" t="s">
        <v>183</v>
      </c>
      <c r="BE166" s="119">
        <f t="shared" si="9"/>
        <v>0</v>
      </c>
      <c r="BF166" s="119">
        <f t="shared" si="10"/>
        <v>0</v>
      </c>
      <c r="BG166" s="119">
        <f t="shared" si="11"/>
        <v>0</v>
      </c>
      <c r="BH166" s="119">
        <f t="shared" si="12"/>
        <v>0</v>
      </c>
      <c r="BI166" s="119">
        <f t="shared" si="13"/>
        <v>0</v>
      </c>
      <c r="BJ166" s="19" t="s">
        <v>87</v>
      </c>
      <c r="BK166" s="119">
        <f t="shared" si="14"/>
        <v>0</v>
      </c>
      <c r="BL166" s="19" t="s">
        <v>188</v>
      </c>
      <c r="BM166" s="19" t="s">
        <v>1061</v>
      </c>
    </row>
    <row r="167" spans="2:65" s="1" customFormat="1" ht="22.5" customHeight="1">
      <c r="B167" s="36"/>
      <c r="C167" s="182" t="s">
        <v>286</v>
      </c>
      <c r="D167" s="182" t="s">
        <v>190</v>
      </c>
      <c r="E167" s="183" t="s">
        <v>1047</v>
      </c>
      <c r="F167" s="262" t="s">
        <v>1048</v>
      </c>
      <c r="G167" s="262"/>
      <c r="H167" s="262"/>
      <c r="I167" s="262"/>
      <c r="J167" s="184" t="s">
        <v>407</v>
      </c>
      <c r="K167" s="185">
        <v>119.7</v>
      </c>
      <c r="L167" s="263">
        <v>0</v>
      </c>
      <c r="M167" s="264"/>
      <c r="N167" s="265">
        <f t="shared" si="5"/>
        <v>0</v>
      </c>
      <c r="O167" s="253"/>
      <c r="P167" s="253"/>
      <c r="Q167" s="253"/>
      <c r="R167" s="38"/>
      <c r="T167" s="179" t="s">
        <v>22</v>
      </c>
      <c r="U167" s="45" t="s">
        <v>44</v>
      </c>
      <c r="V167" s="37"/>
      <c r="W167" s="180">
        <f t="shared" si="6"/>
        <v>0</v>
      </c>
      <c r="X167" s="180">
        <v>0.001</v>
      </c>
      <c r="Y167" s="180">
        <f t="shared" si="7"/>
        <v>0.1197</v>
      </c>
      <c r="Z167" s="180">
        <v>0</v>
      </c>
      <c r="AA167" s="181">
        <f t="shared" si="8"/>
        <v>0</v>
      </c>
      <c r="AR167" s="19" t="s">
        <v>193</v>
      </c>
      <c r="AT167" s="19" t="s">
        <v>190</v>
      </c>
      <c r="AU167" s="19" t="s">
        <v>105</v>
      </c>
      <c r="AY167" s="19" t="s">
        <v>183</v>
      </c>
      <c r="BE167" s="119">
        <f t="shared" si="9"/>
        <v>0</v>
      </c>
      <c r="BF167" s="119">
        <f t="shared" si="10"/>
        <v>0</v>
      </c>
      <c r="BG167" s="119">
        <f t="shared" si="11"/>
        <v>0</v>
      </c>
      <c r="BH167" s="119">
        <f t="shared" si="12"/>
        <v>0</v>
      </c>
      <c r="BI167" s="119">
        <f t="shared" si="13"/>
        <v>0</v>
      </c>
      <c r="BJ167" s="19" t="s">
        <v>87</v>
      </c>
      <c r="BK167" s="119">
        <f t="shared" si="14"/>
        <v>0</v>
      </c>
      <c r="BL167" s="19" t="s">
        <v>193</v>
      </c>
      <c r="BM167" s="19" t="s">
        <v>1062</v>
      </c>
    </row>
    <row r="168" spans="2:65" s="1" customFormat="1" ht="31.5" customHeight="1">
      <c r="B168" s="36"/>
      <c r="C168" s="175" t="s">
        <v>290</v>
      </c>
      <c r="D168" s="175" t="s">
        <v>184</v>
      </c>
      <c r="E168" s="176" t="s">
        <v>1063</v>
      </c>
      <c r="F168" s="250" t="s">
        <v>1064</v>
      </c>
      <c r="G168" s="250"/>
      <c r="H168" s="250"/>
      <c r="I168" s="250"/>
      <c r="J168" s="177" t="s">
        <v>187</v>
      </c>
      <c r="K168" s="178">
        <v>35</v>
      </c>
      <c r="L168" s="251">
        <v>0</v>
      </c>
      <c r="M168" s="252"/>
      <c r="N168" s="253">
        <f t="shared" si="5"/>
        <v>0</v>
      </c>
      <c r="O168" s="253"/>
      <c r="P168" s="253"/>
      <c r="Q168" s="253"/>
      <c r="R168" s="38"/>
      <c r="T168" s="179" t="s">
        <v>22</v>
      </c>
      <c r="U168" s="45" t="s">
        <v>44</v>
      </c>
      <c r="V168" s="37"/>
      <c r="W168" s="180">
        <f t="shared" si="6"/>
        <v>0</v>
      </c>
      <c r="X168" s="180">
        <v>0</v>
      </c>
      <c r="Y168" s="180">
        <f t="shared" si="7"/>
        <v>0</v>
      </c>
      <c r="Z168" s="180">
        <v>0</v>
      </c>
      <c r="AA168" s="181">
        <f t="shared" si="8"/>
        <v>0</v>
      </c>
      <c r="AR168" s="19" t="s">
        <v>188</v>
      </c>
      <c r="AT168" s="19" t="s">
        <v>184</v>
      </c>
      <c r="AU168" s="19" t="s">
        <v>105</v>
      </c>
      <c r="AY168" s="19" t="s">
        <v>183</v>
      </c>
      <c r="BE168" s="119">
        <f t="shared" si="9"/>
        <v>0</v>
      </c>
      <c r="BF168" s="119">
        <f t="shared" si="10"/>
        <v>0</v>
      </c>
      <c r="BG168" s="119">
        <f t="shared" si="11"/>
        <v>0</v>
      </c>
      <c r="BH168" s="119">
        <f t="shared" si="12"/>
        <v>0</v>
      </c>
      <c r="BI168" s="119">
        <f t="shared" si="13"/>
        <v>0</v>
      </c>
      <c r="BJ168" s="19" t="s">
        <v>87</v>
      </c>
      <c r="BK168" s="119">
        <f t="shared" si="14"/>
        <v>0</v>
      </c>
      <c r="BL168" s="19" t="s">
        <v>188</v>
      </c>
      <c r="BM168" s="19" t="s">
        <v>1065</v>
      </c>
    </row>
    <row r="169" spans="2:65" s="1" customFormat="1" ht="31.5" customHeight="1">
      <c r="B169" s="36"/>
      <c r="C169" s="182" t="s">
        <v>294</v>
      </c>
      <c r="D169" s="182" t="s">
        <v>190</v>
      </c>
      <c r="E169" s="183" t="s">
        <v>1066</v>
      </c>
      <c r="F169" s="262" t="s">
        <v>1067</v>
      </c>
      <c r="G169" s="262"/>
      <c r="H169" s="262"/>
      <c r="I169" s="262"/>
      <c r="J169" s="184" t="s">
        <v>187</v>
      </c>
      <c r="K169" s="185">
        <v>35</v>
      </c>
      <c r="L169" s="263">
        <v>0</v>
      </c>
      <c r="M169" s="264"/>
      <c r="N169" s="265">
        <f t="shared" si="5"/>
        <v>0</v>
      </c>
      <c r="O169" s="253"/>
      <c r="P169" s="253"/>
      <c r="Q169" s="253"/>
      <c r="R169" s="38"/>
      <c r="T169" s="179" t="s">
        <v>22</v>
      </c>
      <c r="U169" s="45" t="s">
        <v>44</v>
      </c>
      <c r="V169" s="37"/>
      <c r="W169" s="180">
        <f t="shared" si="6"/>
        <v>0</v>
      </c>
      <c r="X169" s="180">
        <v>0.0007</v>
      </c>
      <c r="Y169" s="180">
        <f t="shared" si="7"/>
        <v>0.0245</v>
      </c>
      <c r="Z169" s="180">
        <v>0</v>
      </c>
      <c r="AA169" s="181">
        <f t="shared" si="8"/>
        <v>0</v>
      </c>
      <c r="AR169" s="19" t="s">
        <v>193</v>
      </c>
      <c r="AT169" s="19" t="s">
        <v>190</v>
      </c>
      <c r="AU169" s="19" t="s">
        <v>105</v>
      </c>
      <c r="AY169" s="19" t="s">
        <v>183</v>
      </c>
      <c r="BE169" s="119">
        <f t="shared" si="9"/>
        <v>0</v>
      </c>
      <c r="BF169" s="119">
        <f t="shared" si="10"/>
        <v>0</v>
      </c>
      <c r="BG169" s="119">
        <f t="shared" si="11"/>
        <v>0</v>
      </c>
      <c r="BH169" s="119">
        <f t="shared" si="12"/>
        <v>0</v>
      </c>
      <c r="BI169" s="119">
        <f t="shared" si="13"/>
        <v>0</v>
      </c>
      <c r="BJ169" s="19" t="s">
        <v>87</v>
      </c>
      <c r="BK169" s="119">
        <f t="shared" si="14"/>
        <v>0</v>
      </c>
      <c r="BL169" s="19" t="s">
        <v>193</v>
      </c>
      <c r="BM169" s="19" t="s">
        <v>1068</v>
      </c>
    </row>
    <row r="170" spans="2:65" s="1" customFormat="1" ht="31.5" customHeight="1">
      <c r="B170" s="36"/>
      <c r="C170" s="175" t="s">
        <v>298</v>
      </c>
      <c r="D170" s="175" t="s">
        <v>184</v>
      </c>
      <c r="E170" s="176" t="s">
        <v>1063</v>
      </c>
      <c r="F170" s="250" t="s">
        <v>1064</v>
      </c>
      <c r="G170" s="250"/>
      <c r="H170" s="250"/>
      <c r="I170" s="250"/>
      <c r="J170" s="177" t="s">
        <v>187</v>
      </c>
      <c r="K170" s="178">
        <v>8</v>
      </c>
      <c r="L170" s="251">
        <v>0</v>
      </c>
      <c r="M170" s="252"/>
      <c r="N170" s="253">
        <f t="shared" si="5"/>
        <v>0</v>
      </c>
      <c r="O170" s="253"/>
      <c r="P170" s="253"/>
      <c r="Q170" s="253"/>
      <c r="R170" s="38"/>
      <c r="T170" s="179" t="s">
        <v>22</v>
      </c>
      <c r="U170" s="45" t="s">
        <v>44</v>
      </c>
      <c r="V170" s="37"/>
      <c r="W170" s="180">
        <f t="shared" si="6"/>
        <v>0</v>
      </c>
      <c r="X170" s="180">
        <v>0</v>
      </c>
      <c r="Y170" s="180">
        <f t="shared" si="7"/>
        <v>0</v>
      </c>
      <c r="Z170" s="180">
        <v>0</v>
      </c>
      <c r="AA170" s="181">
        <f t="shared" si="8"/>
        <v>0</v>
      </c>
      <c r="AR170" s="19" t="s">
        <v>188</v>
      </c>
      <c r="AT170" s="19" t="s">
        <v>184</v>
      </c>
      <c r="AU170" s="19" t="s">
        <v>105</v>
      </c>
      <c r="AY170" s="19" t="s">
        <v>183</v>
      </c>
      <c r="BE170" s="119">
        <f t="shared" si="9"/>
        <v>0</v>
      </c>
      <c r="BF170" s="119">
        <f t="shared" si="10"/>
        <v>0</v>
      </c>
      <c r="BG170" s="119">
        <f t="shared" si="11"/>
        <v>0</v>
      </c>
      <c r="BH170" s="119">
        <f t="shared" si="12"/>
        <v>0</v>
      </c>
      <c r="BI170" s="119">
        <f t="shared" si="13"/>
        <v>0</v>
      </c>
      <c r="BJ170" s="19" t="s">
        <v>87</v>
      </c>
      <c r="BK170" s="119">
        <f t="shared" si="14"/>
        <v>0</v>
      </c>
      <c r="BL170" s="19" t="s">
        <v>188</v>
      </c>
      <c r="BM170" s="19" t="s">
        <v>1069</v>
      </c>
    </row>
    <row r="171" spans="2:65" s="1" customFormat="1" ht="22.5" customHeight="1">
      <c r="B171" s="36"/>
      <c r="C171" s="182" t="s">
        <v>303</v>
      </c>
      <c r="D171" s="182" t="s">
        <v>190</v>
      </c>
      <c r="E171" s="183" t="s">
        <v>1070</v>
      </c>
      <c r="F171" s="262" t="s">
        <v>1071</v>
      </c>
      <c r="G171" s="262"/>
      <c r="H171" s="262"/>
      <c r="I171" s="262"/>
      <c r="J171" s="184" t="s">
        <v>187</v>
      </c>
      <c r="K171" s="185">
        <v>8</v>
      </c>
      <c r="L171" s="263">
        <v>0</v>
      </c>
      <c r="M171" s="264"/>
      <c r="N171" s="265">
        <f t="shared" si="5"/>
        <v>0</v>
      </c>
      <c r="O171" s="253"/>
      <c r="P171" s="253"/>
      <c r="Q171" s="253"/>
      <c r="R171" s="38"/>
      <c r="T171" s="179" t="s">
        <v>22</v>
      </c>
      <c r="U171" s="45" t="s">
        <v>44</v>
      </c>
      <c r="V171" s="37"/>
      <c r="W171" s="180">
        <f t="shared" si="6"/>
        <v>0</v>
      </c>
      <c r="X171" s="180">
        <v>0.00023</v>
      </c>
      <c r="Y171" s="180">
        <f t="shared" si="7"/>
        <v>0.00184</v>
      </c>
      <c r="Z171" s="180">
        <v>0</v>
      </c>
      <c r="AA171" s="181">
        <f t="shared" si="8"/>
        <v>0</v>
      </c>
      <c r="AR171" s="19" t="s">
        <v>193</v>
      </c>
      <c r="AT171" s="19" t="s">
        <v>190</v>
      </c>
      <c r="AU171" s="19" t="s">
        <v>105</v>
      </c>
      <c r="AY171" s="19" t="s">
        <v>183</v>
      </c>
      <c r="BE171" s="119">
        <f t="shared" si="9"/>
        <v>0</v>
      </c>
      <c r="BF171" s="119">
        <f t="shared" si="10"/>
        <v>0</v>
      </c>
      <c r="BG171" s="119">
        <f t="shared" si="11"/>
        <v>0</v>
      </c>
      <c r="BH171" s="119">
        <f t="shared" si="12"/>
        <v>0</v>
      </c>
      <c r="BI171" s="119">
        <f t="shared" si="13"/>
        <v>0</v>
      </c>
      <c r="BJ171" s="19" t="s">
        <v>87</v>
      </c>
      <c r="BK171" s="119">
        <f t="shared" si="14"/>
        <v>0</v>
      </c>
      <c r="BL171" s="19" t="s">
        <v>193</v>
      </c>
      <c r="BM171" s="19" t="s">
        <v>1072</v>
      </c>
    </row>
    <row r="172" spans="2:65" s="1" customFormat="1" ht="31.5" customHeight="1">
      <c r="B172" s="36"/>
      <c r="C172" s="175" t="s">
        <v>404</v>
      </c>
      <c r="D172" s="175" t="s">
        <v>184</v>
      </c>
      <c r="E172" s="176" t="s">
        <v>1073</v>
      </c>
      <c r="F172" s="250" t="s">
        <v>1074</v>
      </c>
      <c r="G172" s="250"/>
      <c r="H172" s="250"/>
      <c r="I172" s="250"/>
      <c r="J172" s="177" t="s">
        <v>187</v>
      </c>
      <c r="K172" s="178">
        <v>63</v>
      </c>
      <c r="L172" s="251">
        <v>0</v>
      </c>
      <c r="M172" s="252"/>
      <c r="N172" s="253">
        <f t="shared" si="5"/>
        <v>0</v>
      </c>
      <c r="O172" s="253"/>
      <c r="P172" s="253"/>
      <c r="Q172" s="253"/>
      <c r="R172" s="38"/>
      <c r="T172" s="179" t="s">
        <v>22</v>
      </c>
      <c r="U172" s="45" t="s">
        <v>44</v>
      </c>
      <c r="V172" s="37"/>
      <c r="W172" s="180">
        <f t="shared" si="6"/>
        <v>0</v>
      </c>
      <c r="X172" s="180">
        <v>0</v>
      </c>
      <c r="Y172" s="180">
        <f t="shared" si="7"/>
        <v>0</v>
      </c>
      <c r="Z172" s="180">
        <v>0</v>
      </c>
      <c r="AA172" s="181">
        <f t="shared" si="8"/>
        <v>0</v>
      </c>
      <c r="AR172" s="19" t="s">
        <v>188</v>
      </c>
      <c r="AT172" s="19" t="s">
        <v>184</v>
      </c>
      <c r="AU172" s="19" t="s">
        <v>105</v>
      </c>
      <c r="AY172" s="19" t="s">
        <v>183</v>
      </c>
      <c r="BE172" s="119">
        <f t="shared" si="9"/>
        <v>0</v>
      </c>
      <c r="BF172" s="119">
        <f t="shared" si="10"/>
        <v>0</v>
      </c>
      <c r="BG172" s="119">
        <f t="shared" si="11"/>
        <v>0</v>
      </c>
      <c r="BH172" s="119">
        <f t="shared" si="12"/>
        <v>0</v>
      </c>
      <c r="BI172" s="119">
        <f t="shared" si="13"/>
        <v>0</v>
      </c>
      <c r="BJ172" s="19" t="s">
        <v>87</v>
      </c>
      <c r="BK172" s="119">
        <f t="shared" si="14"/>
        <v>0</v>
      </c>
      <c r="BL172" s="19" t="s">
        <v>188</v>
      </c>
      <c r="BM172" s="19" t="s">
        <v>1075</v>
      </c>
    </row>
    <row r="173" spans="2:65" s="1" customFormat="1" ht="31.5" customHeight="1">
      <c r="B173" s="36"/>
      <c r="C173" s="182" t="s">
        <v>410</v>
      </c>
      <c r="D173" s="182" t="s">
        <v>190</v>
      </c>
      <c r="E173" s="183" t="s">
        <v>1076</v>
      </c>
      <c r="F173" s="262" t="s">
        <v>1077</v>
      </c>
      <c r="G173" s="262"/>
      <c r="H173" s="262"/>
      <c r="I173" s="262"/>
      <c r="J173" s="184" t="s">
        <v>187</v>
      </c>
      <c r="K173" s="185">
        <v>63</v>
      </c>
      <c r="L173" s="263">
        <v>0</v>
      </c>
      <c r="M173" s="264"/>
      <c r="N173" s="265">
        <f t="shared" si="5"/>
        <v>0</v>
      </c>
      <c r="O173" s="253"/>
      <c r="P173" s="253"/>
      <c r="Q173" s="253"/>
      <c r="R173" s="38"/>
      <c r="T173" s="179" t="s">
        <v>22</v>
      </c>
      <c r="U173" s="45" t="s">
        <v>44</v>
      </c>
      <c r="V173" s="37"/>
      <c r="W173" s="180">
        <f t="shared" si="6"/>
        <v>0</v>
      </c>
      <c r="X173" s="180">
        <v>0.00026</v>
      </c>
      <c r="Y173" s="180">
        <f t="shared" si="7"/>
        <v>0.01638</v>
      </c>
      <c r="Z173" s="180">
        <v>0</v>
      </c>
      <c r="AA173" s="181">
        <f t="shared" si="8"/>
        <v>0</v>
      </c>
      <c r="AR173" s="19" t="s">
        <v>193</v>
      </c>
      <c r="AT173" s="19" t="s">
        <v>190</v>
      </c>
      <c r="AU173" s="19" t="s">
        <v>105</v>
      </c>
      <c r="AY173" s="19" t="s">
        <v>183</v>
      </c>
      <c r="BE173" s="119">
        <f t="shared" si="9"/>
        <v>0</v>
      </c>
      <c r="BF173" s="119">
        <f t="shared" si="10"/>
        <v>0</v>
      </c>
      <c r="BG173" s="119">
        <f t="shared" si="11"/>
        <v>0</v>
      </c>
      <c r="BH173" s="119">
        <f t="shared" si="12"/>
        <v>0</v>
      </c>
      <c r="BI173" s="119">
        <f t="shared" si="13"/>
        <v>0</v>
      </c>
      <c r="BJ173" s="19" t="s">
        <v>87</v>
      </c>
      <c r="BK173" s="119">
        <f t="shared" si="14"/>
        <v>0</v>
      </c>
      <c r="BL173" s="19" t="s">
        <v>193</v>
      </c>
      <c r="BM173" s="19" t="s">
        <v>1078</v>
      </c>
    </row>
    <row r="174" spans="2:65" s="1" customFormat="1" ht="31.5" customHeight="1">
      <c r="B174" s="36"/>
      <c r="C174" s="175" t="s">
        <v>408</v>
      </c>
      <c r="D174" s="175" t="s">
        <v>184</v>
      </c>
      <c r="E174" s="176" t="s">
        <v>1073</v>
      </c>
      <c r="F174" s="250" t="s">
        <v>1074</v>
      </c>
      <c r="G174" s="250"/>
      <c r="H174" s="250"/>
      <c r="I174" s="250"/>
      <c r="J174" s="177" t="s">
        <v>187</v>
      </c>
      <c r="K174" s="178">
        <v>11</v>
      </c>
      <c r="L174" s="251">
        <v>0</v>
      </c>
      <c r="M174" s="252"/>
      <c r="N174" s="253">
        <f t="shared" si="5"/>
        <v>0</v>
      </c>
      <c r="O174" s="253"/>
      <c r="P174" s="253"/>
      <c r="Q174" s="253"/>
      <c r="R174" s="38"/>
      <c r="T174" s="179" t="s">
        <v>22</v>
      </c>
      <c r="U174" s="45" t="s">
        <v>44</v>
      </c>
      <c r="V174" s="37"/>
      <c r="W174" s="180">
        <f t="shared" si="6"/>
        <v>0</v>
      </c>
      <c r="X174" s="180">
        <v>0</v>
      </c>
      <c r="Y174" s="180">
        <f t="shared" si="7"/>
        <v>0</v>
      </c>
      <c r="Z174" s="180">
        <v>0</v>
      </c>
      <c r="AA174" s="181">
        <f t="shared" si="8"/>
        <v>0</v>
      </c>
      <c r="AR174" s="19" t="s">
        <v>188</v>
      </c>
      <c r="AT174" s="19" t="s">
        <v>184</v>
      </c>
      <c r="AU174" s="19" t="s">
        <v>105</v>
      </c>
      <c r="AY174" s="19" t="s">
        <v>183</v>
      </c>
      <c r="BE174" s="119">
        <f t="shared" si="9"/>
        <v>0</v>
      </c>
      <c r="BF174" s="119">
        <f t="shared" si="10"/>
        <v>0</v>
      </c>
      <c r="BG174" s="119">
        <f t="shared" si="11"/>
        <v>0</v>
      </c>
      <c r="BH174" s="119">
        <f t="shared" si="12"/>
        <v>0</v>
      </c>
      <c r="BI174" s="119">
        <f t="shared" si="13"/>
        <v>0</v>
      </c>
      <c r="BJ174" s="19" t="s">
        <v>87</v>
      </c>
      <c r="BK174" s="119">
        <f t="shared" si="14"/>
        <v>0</v>
      </c>
      <c r="BL174" s="19" t="s">
        <v>188</v>
      </c>
      <c r="BM174" s="19" t="s">
        <v>1079</v>
      </c>
    </row>
    <row r="175" spans="2:65" s="1" customFormat="1" ht="22.5" customHeight="1">
      <c r="B175" s="36"/>
      <c r="C175" s="182" t="s">
        <v>417</v>
      </c>
      <c r="D175" s="182" t="s">
        <v>190</v>
      </c>
      <c r="E175" s="183" t="s">
        <v>1080</v>
      </c>
      <c r="F175" s="262" t="s">
        <v>1081</v>
      </c>
      <c r="G175" s="262"/>
      <c r="H175" s="262"/>
      <c r="I175" s="262"/>
      <c r="J175" s="184" t="s">
        <v>187</v>
      </c>
      <c r="K175" s="185">
        <v>11</v>
      </c>
      <c r="L175" s="263">
        <v>0</v>
      </c>
      <c r="M175" s="264"/>
      <c r="N175" s="265">
        <f t="shared" si="5"/>
        <v>0</v>
      </c>
      <c r="O175" s="253"/>
      <c r="P175" s="253"/>
      <c r="Q175" s="253"/>
      <c r="R175" s="38"/>
      <c r="T175" s="179" t="s">
        <v>22</v>
      </c>
      <c r="U175" s="45" t="s">
        <v>44</v>
      </c>
      <c r="V175" s="37"/>
      <c r="W175" s="180">
        <f t="shared" si="6"/>
        <v>0</v>
      </c>
      <c r="X175" s="180">
        <v>0.0002</v>
      </c>
      <c r="Y175" s="180">
        <f t="shared" si="7"/>
        <v>0.0022</v>
      </c>
      <c r="Z175" s="180">
        <v>0</v>
      </c>
      <c r="AA175" s="181">
        <f t="shared" si="8"/>
        <v>0</v>
      </c>
      <c r="AR175" s="19" t="s">
        <v>193</v>
      </c>
      <c r="AT175" s="19" t="s">
        <v>190</v>
      </c>
      <c r="AU175" s="19" t="s">
        <v>105</v>
      </c>
      <c r="AY175" s="19" t="s">
        <v>183</v>
      </c>
      <c r="BE175" s="119">
        <f t="shared" si="9"/>
        <v>0</v>
      </c>
      <c r="BF175" s="119">
        <f t="shared" si="10"/>
        <v>0</v>
      </c>
      <c r="BG175" s="119">
        <f t="shared" si="11"/>
        <v>0</v>
      </c>
      <c r="BH175" s="119">
        <f t="shared" si="12"/>
        <v>0</v>
      </c>
      <c r="BI175" s="119">
        <f t="shared" si="13"/>
        <v>0</v>
      </c>
      <c r="BJ175" s="19" t="s">
        <v>87</v>
      </c>
      <c r="BK175" s="119">
        <f t="shared" si="14"/>
        <v>0</v>
      </c>
      <c r="BL175" s="19" t="s">
        <v>193</v>
      </c>
      <c r="BM175" s="19" t="s">
        <v>1082</v>
      </c>
    </row>
    <row r="176" spans="2:65" s="1" customFormat="1" ht="31.5" customHeight="1">
      <c r="B176" s="36"/>
      <c r="C176" s="175" t="s">
        <v>421</v>
      </c>
      <c r="D176" s="175" t="s">
        <v>184</v>
      </c>
      <c r="E176" s="176" t="s">
        <v>1073</v>
      </c>
      <c r="F176" s="250" t="s">
        <v>1074</v>
      </c>
      <c r="G176" s="250"/>
      <c r="H176" s="250"/>
      <c r="I176" s="250"/>
      <c r="J176" s="177" t="s">
        <v>187</v>
      </c>
      <c r="K176" s="178">
        <v>12</v>
      </c>
      <c r="L176" s="251">
        <v>0</v>
      </c>
      <c r="M176" s="252"/>
      <c r="N176" s="253">
        <f t="shared" si="5"/>
        <v>0</v>
      </c>
      <c r="O176" s="253"/>
      <c r="P176" s="253"/>
      <c r="Q176" s="253"/>
      <c r="R176" s="38"/>
      <c r="T176" s="179" t="s">
        <v>22</v>
      </c>
      <c r="U176" s="45" t="s">
        <v>44</v>
      </c>
      <c r="V176" s="37"/>
      <c r="W176" s="180">
        <f t="shared" si="6"/>
        <v>0</v>
      </c>
      <c r="X176" s="180">
        <v>0</v>
      </c>
      <c r="Y176" s="180">
        <f t="shared" si="7"/>
        <v>0</v>
      </c>
      <c r="Z176" s="180">
        <v>0</v>
      </c>
      <c r="AA176" s="181">
        <f t="shared" si="8"/>
        <v>0</v>
      </c>
      <c r="AR176" s="19" t="s">
        <v>188</v>
      </c>
      <c r="AT176" s="19" t="s">
        <v>184</v>
      </c>
      <c r="AU176" s="19" t="s">
        <v>105</v>
      </c>
      <c r="AY176" s="19" t="s">
        <v>183</v>
      </c>
      <c r="BE176" s="119">
        <f t="shared" si="9"/>
        <v>0</v>
      </c>
      <c r="BF176" s="119">
        <f t="shared" si="10"/>
        <v>0</v>
      </c>
      <c r="BG176" s="119">
        <f t="shared" si="11"/>
        <v>0</v>
      </c>
      <c r="BH176" s="119">
        <f t="shared" si="12"/>
        <v>0</v>
      </c>
      <c r="BI176" s="119">
        <f t="shared" si="13"/>
        <v>0</v>
      </c>
      <c r="BJ176" s="19" t="s">
        <v>87</v>
      </c>
      <c r="BK176" s="119">
        <f t="shared" si="14"/>
        <v>0</v>
      </c>
      <c r="BL176" s="19" t="s">
        <v>188</v>
      </c>
      <c r="BM176" s="19" t="s">
        <v>1083</v>
      </c>
    </row>
    <row r="177" spans="2:65" s="1" customFormat="1" ht="22.5" customHeight="1">
      <c r="B177" s="36"/>
      <c r="C177" s="182" t="s">
        <v>425</v>
      </c>
      <c r="D177" s="182" t="s">
        <v>190</v>
      </c>
      <c r="E177" s="183" t="s">
        <v>1084</v>
      </c>
      <c r="F177" s="262" t="s">
        <v>1085</v>
      </c>
      <c r="G177" s="262"/>
      <c r="H177" s="262"/>
      <c r="I177" s="262"/>
      <c r="J177" s="184" t="s">
        <v>187</v>
      </c>
      <c r="K177" s="185">
        <v>12</v>
      </c>
      <c r="L177" s="263">
        <v>0</v>
      </c>
      <c r="M177" s="264"/>
      <c r="N177" s="265">
        <f t="shared" si="5"/>
        <v>0</v>
      </c>
      <c r="O177" s="253"/>
      <c r="P177" s="253"/>
      <c r="Q177" s="253"/>
      <c r="R177" s="38"/>
      <c r="T177" s="179" t="s">
        <v>22</v>
      </c>
      <c r="U177" s="45" t="s">
        <v>44</v>
      </c>
      <c r="V177" s="37"/>
      <c r="W177" s="180">
        <f t="shared" si="6"/>
        <v>0</v>
      </c>
      <c r="X177" s="180">
        <v>0.00045</v>
      </c>
      <c r="Y177" s="180">
        <f t="shared" si="7"/>
        <v>0.0054</v>
      </c>
      <c r="Z177" s="180">
        <v>0</v>
      </c>
      <c r="AA177" s="181">
        <f t="shared" si="8"/>
        <v>0</v>
      </c>
      <c r="AR177" s="19" t="s">
        <v>193</v>
      </c>
      <c r="AT177" s="19" t="s">
        <v>190</v>
      </c>
      <c r="AU177" s="19" t="s">
        <v>105</v>
      </c>
      <c r="AY177" s="19" t="s">
        <v>183</v>
      </c>
      <c r="BE177" s="119">
        <f t="shared" si="9"/>
        <v>0</v>
      </c>
      <c r="BF177" s="119">
        <f t="shared" si="10"/>
        <v>0</v>
      </c>
      <c r="BG177" s="119">
        <f t="shared" si="11"/>
        <v>0</v>
      </c>
      <c r="BH177" s="119">
        <f t="shared" si="12"/>
        <v>0</v>
      </c>
      <c r="BI177" s="119">
        <f t="shared" si="13"/>
        <v>0</v>
      </c>
      <c r="BJ177" s="19" t="s">
        <v>87</v>
      </c>
      <c r="BK177" s="119">
        <f t="shared" si="14"/>
        <v>0</v>
      </c>
      <c r="BL177" s="19" t="s">
        <v>193</v>
      </c>
      <c r="BM177" s="19" t="s">
        <v>1086</v>
      </c>
    </row>
    <row r="178" spans="2:65" s="1" customFormat="1" ht="31.5" customHeight="1">
      <c r="B178" s="36"/>
      <c r="C178" s="175" t="s">
        <v>429</v>
      </c>
      <c r="D178" s="175" t="s">
        <v>184</v>
      </c>
      <c r="E178" s="176" t="s">
        <v>1073</v>
      </c>
      <c r="F178" s="250" t="s">
        <v>1074</v>
      </c>
      <c r="G178" s="250"/>
      <c r="H178" s="250"/>
      <c r="I178" s="250"/>
      <c r="J178" s="177" t="s">
        <v>187</v>
      </c>
      <c r="K178" s="178">
        <v>1</v>
      </c>
      <c r="L178" s="251">
        <v>0</v>
      </c>
      <c r="M178" s="252"/>
      <c r="N178" s="253">
        <f t="shared" si="5"/>
        <v>0</v>
      </c>
      <c r="O178" s="253"/>
      <c r="P178" s="253"/>
      <c r="Q178" s="253"/>
      <c r="R178" s="38"/>
      <c r="T178" s="179" t="s">
        <v>22</v>
      </c>
      <c r="U178" s="45" t="s">
        <v>44</v>
      </c>
      <c r="V178" s="37"/>
      <c r="W178" s="180">
        <f t="shared" si="6"/>
        <v>0</v>
      </c>
      <c r="X178" s="180">
        <v>0</v>
      </c>
      <c r="Y178" s="180">
        <f t="shared" si="7"/>
        <v>0</v>
      </c>
      <c r="Z178" s="180">
        <v>0</v>
      </c>
      <c r="AA178" s="181">
        <f t="shared" si="8"/>
        <v>0</v>
      </c>
      <c r="AR178" s="19" t="s">
        <v>188</v>
      </c>
      <c r="AT178" s="19" t="s">
        <v>184</v>
      </c>
      <c r="AU178" s="19" t="s">
        <v>105</v>
      </c>
      <c r="AY178" s="19" t="s">
        <v>183</v>
      </c>
      <c r="BE178" s="119">
        <f t="shared" si="9"/>
        <v>0</v>
      </c>
      <c r="BF178" s="119">
        <f t="shared" si="10"/>
        <v>0</v>
      </c>
      <c r="BG178" s="119">
        <f t="shared" si="11"/>
        <v>0</v>
      </c>
      <c r="BH178" s="119">
        <f t="shared" si="12"/>
        <v>0</v>
      </c>
      <c r="BI178" s="119">
        <f t="shared" si="13"/>
        <v>0</v>
      </c>
      <c r="BJ178" s="19" t="s">
        <v>87</v>
      </c>
      <c r="BK178" s="119">
        <f t="shared" si="14"/>
        <v>0</v>
      </c>
      <c r="BL178" s="19" t="s">
        <v>188</v>
      </c>
      <c r="BM178" s="19" t="s">
        <v>1087</v>
      </c>
    </row>
    <row r="179" spans="2:65" s="1" customFormat="1" ht="31.5" customHeight="1">
      <c r="B179" s="36"/>
      <c r="C179" s="182" t="s">
        <v>433</v>
      </c>
      <c r="D179" s="182" t="s">
        <v>190</v>
      </c>
      <c r="E179" s="183" t="s">
        <v>1088</v>
      </c>
      <c r="F179" s="262" t="s">
        <v>1089</v>
      </c>
      <c r="G179" s="262"/>
      <c r="H179" s="262"/>
      <c r="I179" s="262"/>
      <c r="J179" s="184" t="s">
        <v>187</v>
      </c>
      <c r="K179" s="185">
        <v>1</v>
      </c>
      <c r="L179" s="263">
        <v>0</v>
      </c>
      <c r="M179" s="264"/>
      <c r="N179" s="265">
        <f t="shared" si="5"/>
        <v>0</v>
      </c>
      <c r="O179" s="253"/>
      <c r="P179" s="253"/>
      <c r="Q179" s="253"/>
      <c r="R179" s="38"/>
      <c r="T179" s="179" t="s">
        <v>22</v>
      </c>
      <c r="U179" s="45" t="s">
        <v>44</v>
      </c>
      <c r="V179" s="37"/>
      <c r="W179" s="180">
        <f t="shared" si="6"/>
        <v>0</v>
      </c>
      <c r="X179" s="180">
        <v>0.0002</v>
      </c>
      <c r="Y179" s="180">
        <f t="shared" si="7"/>
        <v>0.0002</v>
      </c>
      <c r="Z179" s="180">
        <v>0</v>
      </c>
      <c r="AA179" s="181">
        <f t="shared" si="8"/>
        <v>0</v>
      </c>
      <c r="AR179" s="19" t="s">
        <v>193</v>
      </c>
      <c r="AT179" s="19" t="s">
        <v>190</v>
      </c>
      <c r="AU179" s="19" t="s">
        <v>105</v>
      </c>
      <c r="AY179" s="19" t="s">
        <v>183</v>
      </c>
      <c r="BE179" s="119">
        <f t="shared" si="9"/>
        <v>0</v>
      </c>
      <c r="BF179" s="119">
        <f t="shared" si="10"/>
        <v>0</v>
      </c>
      <c r="BG179" s="119">
        <f t="shared" si="11"/>
        <v>0</v>
      </c>
      <c r="BH179" s="119">
        <f t="shared" si="12"/>
        <v>0</v>
      </c>
      <c r="BI179" s="119">
        <f t="shared" si="13"/>
        <v>0</v>
      </c>
      <c r="BJ179" s="19" t="s">
        <v>87</v>
      </c>
      <c r="BK179" s="119">
        <f t="shared" si="14"/>
        <v>0</v>
      </c>
      <c r="BL179" s="19" t="s">
        <v>193</v>
      </c>
      <c r="BM179" s="19" t="s">
        <v>1090</v>
      </c>
    </row>
    <row r="180" spans="2:65" s="1" customFormat="1" ht="31.5" customHeight="1">
      <c r="B180" s="36"/>
      <c r="C180" s="175" t="s">
        <v>437</v>
      </c>
      <c r="D180" s="175" t="s">
        <v>184</v>
      </c>
      <c r="E180" s="176" t="s">
        <v>1073</v>
      </c>
      <c r="F180" s="250" t="s">
        <v>1074</v>
      </c>
      <c r="G180" s="250"/>
      <c r="H180" s="250"/>
      <c r="I180" s="250"/>
      <c r="J180" s="177" t="s">
        <v>187</v>
      </c>
      <c r="K180" s="178">
        <v>25</v>
      </c>
      <c r="L180" s="251">
        <v>0</v>
      </c>
      <c r="M180" s="252"/>
      <c r="N180" s="253">
        <f t="shared" si="5"/>
        <v>0</v>
      </c>
      <c r="O180" s="253"/>
      <c r="P180" s="253"/>
      <c r="Q180" s="253"/>
      <c r="R180" s="38"/>
      <c r="T180" s="179" t="s">
        <v>22</v>
      </c>
      <c r="U180" s="45" t="s">
        <v>44</v>
      </c>
      <c r="V180" s="37"/>
      <c r="W180" s="180">
        <f t="shared" si="6"/>
        <v>0</v>
      </c>
      <c r="X180" s="180">
        <v>0</v>
      </c>
      <c r="Y180" s="180">
        <f t="shared" si="7"/>
        <v>0</v>
      </c>
      <c r="Z180" s="180">
        <v>0</v>
      </c>
      <c r="AA180" s="181">
        <f t="shared" si="8"/>
        <v>0</v>
      </c>
      <c r="AR180" s="19" t="s">
        <v>188</v>
      </c>
      <c r="AT180" s="19" t="s">
        <v>184</v>
      </c>
      <c r="AU180" s="19" t="s">
        <v>105</v>
      </c>
      <c r="AY180" s="19" t="s">
        <v>183</v>
      </c>
      <c r="BE180" s="119">
        <f t="shared" si="9"/>
        <v>0</v>
      </c>
      <c r="BF180" s="119">
        <f t="shared" si="10"/>
        <v>0</v>
      </c>
      <c r="BG180" s="119">
        <f t="shared" si="11"/>
        <v>0</v>
      </c>
      <c r="BH180" s="119">
        <f t="shared" si="12"/>
        <v>0</v>
      </c>
      <c r="BI180" s="119">
        <f t="shared" si="13"/>
        <v>0</v>
      </c>
      <c r="BJ180" s="19" t="s">
        <v>87</v>
      </c>
      <c r="BK180" s="119">
        <f t="shared" si="14"/>
        <v>0</v>
      </c>
      <c r="BL180" s="19" t="s">
        <v>188</v>
      </c>
      <c r="BM180" s="19" t="s">
        <v>1091</v>
      </c>
    </row>
    <row r="181" spans="2:65" s="1" customFormat="1" ht="22.5" customHeight="1">
      <c r="B181" s="36"/>
      <c r="C181" s="182" t="s">
        <v>441</v>
      </c>
      <c r="D181" s="182" t="s">
        <v>190</v>
      </c>
      <c r="E181" s="183" t="s">
        <v>1092</v>
      </c>
      <c r="F181" s="262" t="s">
        <v>1093</v>
      </c>
      <c r="G181" s="262"/>
      <c r="H181" s="262"/>
      <c r="I181" s="262"/>
      <c r="J181" s="184" t="s">
        <v>187</v>
      </c>
      <c r="K181" s="185">
        <v>25</v>
      </c>
      <c r="L181" s="263">
        <v>0</v>
      </c>
      <c r="M181" s="264"/>
      <c r="N181" s="265">
        <f t="shared" si="5"/>
        <v>0</v>
      </c>
      <c r="O181" s="253"/>
      <c r="P181" s="253"/>
      <c r="Q181" s="253"/>
      <c r="R181" s="38"/>
      <c r="T181" s="179" t="s">
        <v>22</v>
      </c>
      <c r="U181" s="45" t="s">
        <v>44</v>
      </c>
      <c r="V181" s="37"/>
      <c r="W181" s="180">
        <f t="shared" si="6"/>
        <v>0</v>
      </c>
      <c r="X181" s="180">
        <v>9E-05</v>
      </c>
      <c r="Y181" s="180">
        <f t="shared" si="7"/>
        <v>0.0022500000000000003</v>
      </c>
      <c r="Z181" s="180">
        <v>0</v>
      </c>
      <c r="AA181" s="181">
        <f t="shared" si="8"/>
        <v>0</v>
      </c>
      <c r="AR181" s="19" t="s">
        <v>193</v>
      </c>
      <c r="AT181" s="19" t="s">
        <v>190</v>
      </c>
      <c r="AU181" s="19" t="s">
        <v>105</v>
      </c>
      <c r="AY181" s="19" t="s">
        <v>183</v>
      </c>
      <c r="BE181" s="119">
        <f t="shared" si="9"/>
        <v>0</v>
      </c>
      <c r="BF181" s="119">
        <f t="shared" si="10"/>
        <v>0</v>
      </c>
      <c r="BG181" s="119">
        <f t="shared" si="11"/>
        <v>0</v>
      </c>
      <c r="BH181" s="119">
        <f t="shared" si="12"/>
        <v>0</v>
      </c>
      <c r="BI181" s="119">
        <f t="shared" si="13"/>
        <v>0</v>
      </c>
      <c r="BJ181" s="19" t="s">
        <v>87</v>
      </c>
      <c r="BK181" s="119">
        <f t="shared" si="14"/>
        <v>0</v>
      </c>
      <c r="BL181" s="19" t="s">
        <v>193</v>
      </c>
      <c r="BM181" s="19" t="s">
        <v>1094</v>
      </c>
    </row>
    <row r="182" spans="2:65" s="1" customFormat="1" ht="31.5" customHeight="1">
      <c r="B182" s="36"/>
      <c r="C182" s="175" t="s">
        <v>445</v>
      </c>
      <c r="D182" s="175" t="s">
        <v>184</v>
      </c>
      <c r="E182" s="176" t="s">
        <v>1073</v>
      </c>
      <c r="F182" s="250" t="s">
        <v>1074</v>
      </c>
      <c r="G182" s="250"/>
      <c r="H182" s="250"/>
      <c r="I182" s="250"/>
      <c r="J182" s="177" t="s">
        <v>187</v>
      </c>
      <c r="K182" s="178">
        <v>33</v>
      </c>
      <c r="L182" s="251">
        <v>0</v>
      </c>
      <c r="M182" s="252"/>
      <c r="N182" s="253">
        <f t="shared" si="5"/>
        <v>0</v>
      </c>
      <c r="O182" s="253"/>
      <c r="P182" s="253"/>
      <c r="Q182" s="253"/>
      <c r="R182" s="38"/>
      <c r="T182" s="179" t="s">
        <v>22</v>
      </c>
      <c r="U182" s="45" t="s">
        <v>44</v>
      </c>
      <c r="V182" s="37"/>
      <c r="W182" s="180">
        <f t="shared" si="6"/>
        <v>0</v>
      </c>
      <c r="X182" s="180">
        <v>0</v>
      </c>
      <c r="Y182" s="180">
        <f t="shared" si="7"/>
        <v>0</v>
      </c>
      <c r="Z182" s="180">
        <v>0</v>
      </c>
      <c r="AA182" s="181">
        <f t="shared" si="8"/>
        <v>0</v>
      </c>
      <c r="AR182" s="19" t="s">
        <v>188</v>
      </c>
      <c r="AT182" s="19" t="s">
        <v>184</v>
      </c>
      <c r="AU182" s="19" t="s">
        <v>105</v>
      </c>
      <c r="AY182" s="19" t="s">
        <v>183</v>
      </c>
      <c r="BE182" s="119">
        <f t="shared" si="9"/>
        <v>0</v>
      </c>
      <c r="BF182" s="119">
        <f t="shared" si="10"/>
        <v>0</v>
      </c>
      <c r="BG182" s="119">
        <f t="shared" si="11"/>
        <v>0</v>
      </c>
      <c r="BH182" s="119">
        <f t="shared" si="12"/>
        <v>0</v>
      </c>
      <c r="BI182" s="119">
        <f t="shared" si="13"/>
        <v>0</v>
      </c>
      <c r="BJ182" s="19" t="s">
        <v>87</v>
      </c>
      <c r="BK182" s="119">
        <f t="shared" si="14"/>
        <v>0</v>
      </c>
      <c r="BL182" s="19" t="s">
        <v>188</v>
      </c>
      <c r="BM182" s="19" t="s">
        <v>1095</v>
      </c>
    </row>
    <row r="183" spans="2:65" s="1" customFormat="1" ht="31.5" customHeight="1">
      <c r="B183" s="36"/>
      <c r="C183" s="182" t="s">
        <v>450</v>
      </c>
      <c r="D183" s="182" t="s">
        <v>190</v>
      </c>
      <c r="E183" s="183" t="s">
        <v>1096</v>
      </c>
      <c r="F183" s="262" t="s">
        <v>1097</v>
      </c>
      <c r="G183" s="262"/>
      <c r="H183" s="262"/>
      <c r="I183" s="262"/>
      <c r="J183" s="184" t="s">
        <v>187</v>
      </c>
      <c r="K183" s="185">
        <v>33</v>
      </c>
      <c r="L183" s="263">
        <v>0</v>
      </c>
      <c r="M183" s="264"/>
      <c r="N183" s="265">
        <f t="shared" si="5"/>
        <v>0</v>
      </c>
      <c r="O183" s="253"/>
      <c r="P183" s="253"/>
      <c r="Q183" s="253"/>
      <c r="R183" s="38"/>
      <c r="T183" s="179" t="s">
        <v>22</v>
      </c>
      <c r="U183" s="45" t="s">
        <v>44</v>
      </c>
      <c r="V183" s="37"/>
      <c r="W183" s="180">
        <f t="shared" si="6"/>
        <v>0</v>
      </c>
      <c r="X183" s="180">
        <v>0.00016</v>
      </c>
      <c r="Y183" s="180">
        <f t="shared" si="7"/>
        <v>0.005280000000000001</v>
      </c>
      <c r="Z183" s="180">
        <v>0</v>
      </c>
      <c r="AA183" s="181">
        <f t="shared" si="8"/>
        <v>0</v>
      </c>
      <c r="AR183" s="19" t="s">
        <v>193</v>
      </c>
      <c r="AT183" s="19" t="s">
        <v>190</v>
      </c>
      <c r="AU183" s="19" t="s">
        <v>105</v>
      </c>
      <c r="AY183" s="19" t="s">
        <v>183</v>
      </c>
      <c r="BE183" s="119">
        <f t="shared" si="9"/>
        <v>0</v>
      </c>
      <c r="BF183" s="119">
        <f t="shared" si="10"/>
        <v>0</v>
      </c>
      <c r="BG183" s="119">
        <f t="shared" si="11"/>
        <v>0</v>
      </c>
      <c r="BH183" s="119">
        <f t="shared" si="12"/>
        <v>0</v>
      </c>
      <c r="BI183" s="119">
        <f t="shared" si="13"/>
        <v>0</v>
      </c>
      <c r="BJ183" s="19" t="s">
        <v>87</v>
      </c>
      <c r="BK183" s="119">
        <f t="shared" si="14"/>
        <v>0</v>
      </c>
      <c r="BL183" s="19" t="s">
        <v>193</v>
      </c>
      <c r="BM183" s="19" t="s">
        <v>1098</v>
      </c>
    </row>
    <row r="184" spans="2:65" s="1" customFormat="1" ht="22.5" customHeight="1">
      <c r="B184" s="36"/>
      <c r="C184" s="175" t="s">
        <v>454</v>
      </c>
      <c r="D184" s="175" t="s">
        <v>184</v>
      </c>
      <c r="E184" s="176" t="s">
        <v>1099</v>
      </c>
      <c r="F184" s="250" t="s">
        <v>1100</v>
      </c>
      <c r="G184" s="250"/>
      <c r="H184" s="250"/>
      <c r="I184" s="250"/>
      <c r="J184" s="177" t="s">
        <v>187</v>
      </c>
      <c r="K184" s="178">
        <v>15</v>
      </c>
      <c r="L184" s="251">
        <v>0</v>
      </c>
      <c r="M184" s="252"/>
      <c r="N184" s="253">
        <f t="shared" si="5"/>
        <v>0</v>
      </c>
      <c r="O184" s="253"/>
      <c r="P184" s="253"/>
      <c r="Q184" s="253"/>
      <c r="R184" s="38"/>
      <c r="T184" s="179" t="s">
        <v>22</v>
      </c>
      <c r="U184" s="45" t="s">
        <v>44</v>
      </c>
      <c r="V184" s="37"/>
      <c r="W184" s="180">
        <f t="shared" si="6"/>
        <v>0</v>
      </c>
      <c r="X184" s="180">
        <v>0</v>
      </c>
      <c r="Y184" s="180">
        <f t="shared" si="7"/>
        <v>0</v>
      </c>
      <c r="Z184" s="180">
        <v>0</v>
      </c>
      <c r="AA184" s="181">
        <f t="shared" si="8"/>
        <v>0</v>
      </c>
      <c r="AR184" s="19" t="s">
        <v>188</v>
      </c>
      <c r="AT184" s="19" t="s">
        <v>184</v>
      </c>
      <c r="AU184" s="19" t="s">
        <v>105</v>
      </c>
      <c r="AY184" s="19" t="s">
        <v>183</v>
      </c>
      <c r="BE184" s="119">
        <f t="shared" si="9"/>
        <v>0</v>
      </c>
      <c r="BF184" s="119">
        <f t="shared" si="10"/>
        <v>0</v>
      </c>
      <c r="BG184" s="119">
        <f t="shared" si="11"/>
        <v>0</v>
      </c>
      <c r="BH184" s="119">
        <f t="shared" si="12"/>
        <v>0</v>
      </c>
      <c r="BI184" s="119">
        <f t="shared" si="13"/>
        <v>0</v>
      </c>
      <c r="BJ184" s="19" t="s">
        <v>87</v>
      </c>
      <c r="BK184" s="119">
        <f t="shared" si="14"/>
        <v>0</v>
      </c>
      <c r="BL184" s="19" t="s">
        <v>188</v>
      </c>
      <c r="BM184" s="19" t="s">
        <v>1101</v>
      </c>
    </row>
    <row r="185" spans="2:65" s="1" customFormat="1" ht="22.5" customHeight="1">
      <c r="B185" s="36"/>
      <c r="C185" s="182" t="s">
        <v>458</v>
      </c>
      <c r="D185" s="182" t="s">
        <v>190</v>
      </c>
      <c r="E185" s="183" t="s">
        <v>1102</v>
      </c>
      <c r="F185" s="262" t="s">
        <v>1103</v>
      </c>
      <c r="G185" s="262"/>
      <c r="H185" s="262"/>
      <c r="I185" s="262"/>
      <c r="J185" s="184" t="s">
        <v>187</v>
      </c>
      <c r="K185" s="185">
        <v>15</v>
      </c>
      <c r="L185" s="263">
        <v>0</v>
      </c>
      <c r="M185" s="264"/>
      <c r="N185" s="265">
        <f t="shared" si="5"/>
        <v>0</v>
      </c>
      <c r="O185" s="253"/>
      <c r="P185" s="253"/>
      <c r="Q185" s="253"/>
      <c r="R185" s="38"/>
      <c r="T185" s="179" t="s">
        <v>22</v>
      </c>
      <c r="U185" s="45" t="s">
        <v>44</v>
      </c>
      <c r="V185" s="37"/>
      <c r="W185" s="180">
        <f t="shared" si="6"/>
        <v>0</v>
      </c>
      <c r="X185" s="180">
        <v>0.00958</v>
      </c>
      <c r="Y185" s="180">
        <f t="shared" si="7"/>
        <v>0.1437</v>
      </c>
      <c r="Z185" s="180">
        <v>0</v>
      </c>
      <c r="AA185" s="181">
        <f t="shared" si="8"/>
        <v>0</v>
      </c>
      <c r="AR185" s="19" t="s">
        <v>193</v>
      </c>
      <c r="AT185" s="19" t="s">
        <v>190</v>
      </c>
      <c r="AU185" s="19" t="s">
        <v>105</v>
      </c>
      <c r="AY185" s="19" t="s">
        <v>183</v>
      </c>
      <c r="BE185" s="119">
        <f t="shared" si="9"/>
        <v>0</v>
      </c>
      <c r="BF185" s="119">
        <f t="shared" si="10"/>
        <v>0</v>
      </c>
      <c r="BG185" s="119">
        <f t="shared" si="11"/>
        <v>0</v>
      </c>
      <c r="BH185" s="119">
        <f t="shared" si="12"/>
        <v>0</v>
      </c>
      <c r="BI185" s="119">
        <f t="shared" si="13"/>
        <v>0</v>
      </c>
      <c r="BJ185" s="19" t="s">
        <v>87</v>
      </c>
      <c r="BK185" s="119">
        <f t="shared" si="14"/>
        <v>0</v>
      </c>
      <c r="BL185" s="19" t="s">
        <v>193</v>
      </c>
      <c r="BM185" s="19" t="s">
        <v>1104</v>
      </c>
    </row>
    <row r="186" spans="2:65" s="1" customFormat="1" ht="31.5" customHeight="1">
      <c r="B186" s="36"/>
      <c r="C186" s="175" t="s">
        <v>462</v>
      </c>
      <c r="D186" s="175" t="s">
        <v>184</v>
      </c>
      <c r="E186" s="176" t="s">
        <v>1105</v>
      </c>
      <c r="F186" s="250" t="s">
        <v>1106</v>
      </c>
      <c r="G186" s="250"/>
      <c r="H186" s="250"/>
      <c r="I186" s="250"/>
      <c r="J186" s="177" t="s">
        <v>213</v>
      </c>
      <c r="K186" s="178">
        <v>42</v>
      </c>
      <c r="L186" s="251">
        <v>0</v>
      </c>
      <c r="M186" s="252"/>
      <c r="N186" s="253">
        <f t="shared" si="5"/>
        <v>0</v>
      </c>
      <c r="O186" s="253"/>
      <c r="P186" s="253"/>
      <c r="Q186" s="253"/>
      <c r="R186" s="38"/>
      <c r="T186" s="179" t="s">
        <v>22</v>
      </c>
      <c r="U186" s="45" t="s">
        <v>44</v>
      </c>
      <c r="V186" s="37"/>
      <c r="W186" s="180">
        <f t="shared" si="6"/>
        <v>0</v>
      </c>
      <c r="X186" s="180">
        <v>0</v>
      </c>
      <c r="Y186" s="180">
        <f t="shared" si="7"/>
        <v>0</v>
      </c>
      <c r="Z186" s="180">
        <v>0</v>
      </c>
      <c r="AA186" s="181">
        <f t="shared" si="8"/>
        <v>0</v>
      </c>
      <c r="AR186" s="19" t="s">
        <v>188</v>
      </c>
      <c r="AT186" s="19" t="s">
        <v>184</v>
      </c>
      <c r="AU186" s="19" t="s">
        <v>105</v>
      </c>
      <c r="AY186" s="19" t="s">
        <v>183</v>
      </c>
      <c r="BE186" s="119">
        <f t="shared" si="9"/>
        <v>0</v>
      </c>
      <c r="BF186" s="119">
        <f t="shared" si="10"/>
        <v>0</v>
      </c>
      <c r="BG186" s="119">
        <f t="shared" si="11"/>
        <v>0</v>
      </c>
      <c r="BH186" s="119">
        <f t="shared" si="12"/>
        <v>0</v>
      </c>
      <c r="BI186" s="119">
        <f t="shared" si="13"/>
        <v>0</v>
      </c>
      <c r="BJ186" s="19" t="s">
        <v>87</v>
      </c>
      <c r="BK186" s="119">
        <f t="shared" si="14"/>
        <v>0</v>
      </c>
      <c r="BL186" s="19" t="s">
        <v>188</v>
      </c>
      <c r="BM186" s="19" t="s">
        <v>1107</v>
      </c>
    </row>
    <row r="187" spans="2:65" s="1" customFormat="1" ht="22.5" customHeight="1">
      <c r="B187" s="36"/>
      <c r="C187" s="182" t="s">
        <v>466</v>
      </c>
      <c r="D187" s="182" t="s">
        <v>190</v>
      </c>
      <c r="E187" s="183" t="s">
        <v>1108</v>
      </c>
      <c r="F187" s="262" t="s">
        <v>1109</v>
      </c>
      <c r="G187" s="262"/>
      <c r="H187" s="262"/>
      <c r="I187" s="262"/>
      <c r="J187" s="184" t="s">
        <v>213</v>
      </c>
      <c r="K187" s="185">
        <v>42</v>
      </c>
      <c r="L187" s="263">
        <v>0</v>
      </c>
      <c r="M187" s="264"/>
      <c r="N187" s="265">
        <f t="shared" si="5"/>
        <v>0</v>
      </c>
      <c r="O187" s="253"/>
      <c r="P187" s="253"/>
      <c r="Q187" s="253"/>
      <c r="R187" s="38"/>
      <c r="T187" s="179" t="s">
        <v>22</v>
      </c>
      <c r="U187" s="45" t="s">
        <v>44</v>
      </c>
      <c r="V187" s="37"/>
      <c r="W187" s="180">
        <f t="shared" si="6"/>
        <v>0</v>
      </c>
      <c r="X187" s="180">
        <v>0.000267</v>
      </c>
      <c r="Y187" s="180">
        <f t="shared" si="7"/>
        <v>0.011214</v>
      </c>
      <c r="Z187" s="180">
        <v>0</v>
      </c>
      <c r="AA187" s="181">
        <f t="shared" si="8"/>
        <v>0</v>
      </c>
      <c r="AR187" s="19" t="s">
        <v>193</v>
      </c>
      <c r="AT187" s="19" t="s">
        <v>190</v>
      </c>
      <c r="AU187" s="19" t="s">
        <v>105</v>
      </c>
      <c r="AY187" s="19" t="s">
        <v>183</v>
      </c>
      <c r="BE187" s="119">
        <f t="shared" si="9"/>
        <v>0</v>
      </c>
      <c r="BF187" s="119">
        <f t="shared" si="10"/>
        <v>0</v>
      </c>
      <c r="BG187" s="119">
        <f t="shared" si="11"/>
        <v>0</v>
      </c>
      <c r="BH187" s="119">
        <f t="shared" si="12"/>
        <v>0</v>
      </c>
      <c r="BI187" s="119">
        <f t="shared" si="13"/>
        <v>0</v>
      </c>
      <c r="BJ187" s="19" t="s">
        <v>87</v>
      </c>
      <c r="BK187" s="119">
        <f t="shared" si="14"/>
        <v>0</v>
      </c>
      <c r="BL187" s="19" t="s">
        <v>193</v>
      </c>
      <c r="BM187" s="19" t="s">
        <v>1110</v>
      </c>
    </row>
    <row r="188" spans="2:65" s="1" customFormat="1" ht="31.5" customHeight="1">
      <c r="B188" s="36"/>
      <c r="C188" s="175" t="s">
        <v>470</v>
      </c>
      <c r="D188" s="175" t="s">
        <v>184</v>
      </c>
      <c r="E188" s="176" t="s">
        <v>1111</v>
      </c>
      <c r="F188" s="250" t="s">
        <v>1112</v>
      </c>
      <c r="G188" s="250"/>
      <c r="H188" s="250"/>
      <c r="I188" s="250"/>
      <c r="J188" s="177" t="s">
        <v>213</v>
      </c>
      <c r="K188" s="178">
        <v>30</v>
      </c>
      <c r="L188" s="251">
        <v>0</v>
      </c>
      <c r="M188" s="252"/>
      <c r="N188" s="253">
        <f t="shared" si="5"/>
        <v>0</v>
      </c>
      <c r="O188" s="253"/>
      <c r="P188" s="253"/>
      <c r="Q188" s="253"/>
      <c r="R188" s="38"/>
      <c r="T188" s="179" t="s">
        <v>22</v>
      </c>
      <c r="U188" s="45" t="s">
        <v>44</v>
      </c>
      <c r="V188" s="37"/>
      <c r="W188" s="180">
        <f t="shared" si="6"/>
        <v>0</v>
      </c>
      <c r="X188" s="180">
        <v>0</v>
      </c>
      <c r="Y188" s="180">
        <f t="shared" si="7"/>
        <v>0</v>
      </c>
      <c r="Z188" s="180">
        <v>0</v>
      </c>
      <c r="AA188" s="181">
        <f t="shared" si="8"/>
        <v>0</v>
      </c>
      <c r="AR188" s="19" t="s">
        <v>188</v>
      </c>
      <c r="AT188" s="19" t="s">
        <v>184</v>
      </c>
      <c r="AU188" s="19" t="s">
        <v>105</v>
      </c>
      <c r="AY188" s="19" t="s">
        <v>183</v>
      </c>
      <c r="BE188" s="119">
        <f t="shared" si="9"/>
        <v>0</v>
      </c>
      <c r="BF188" s="119">
        <f t="shared" si="10"/>
        <v>0</v>
      </c>
      <c r="BG188" s="119">
        <f t="shared" si="11"/>
        <v>0</v>
      </c>
      <c r="BH188" s="119">
        <f t="shared" si="12"/>
        <v>0</v>
      </c>
      <c r="BI188" s="119">
        <f t="shared" si="13"/>
        <v>0</v>
      </c>
      <c r="BJ188" s="19" t="s">
        <v>87</v>
      </c>
      <c r="BK188" s="119">
        <f t="shared" si="14"/>
        <v>0</v>
      </c>
      <c r="BL188" s="19" t="s">
        <v>188</v>
      </c>
      <c r="BM188" s="19" t="s">
        <v>1113</v>
      </c>
    </row>
    <row r="189" spans="2:65" s="1" customFormat="1" ht="22.5" customHeight="1">
      <c r="B189" s="36"/>
      <c r="C189" s="182" t="s">
        <v>474</v>
      </c>
      <c r="D189" s="182" t="s">
        <v>190</v>
      </c>
      <c r="E189" s="183" t="s">
        <v>1114</v>
      </c>
      <c r="F189" s="262" t="s">
        <v>1115</v>
      </c>
      <c r="G189" s="262"/>
      <c r="H189" s="262"/>
      <c r="I189" s="262"/>
      <c r="J189" s="184" t="s">
        <v>213</v>
      </c>
      <c r="K189" s="185">
        <v>30</v>
      </c>
      <c r="L189" s="263">
        <v>0</v>
      </c>
      <c r="M189" s="264"/>
      <c r="N189" s="265">
        <f t="shared" si="5"/>
        <v>0</v>
      </c>
      <c r="O189" s="253"/>
      <c r="P189" s="253"/>
      <c r="Q189" s="253"/>
      <c r="R189" s="38"/>
      <c r="T189" s="179" t="s">
        <v>22</v>
      </c>
      <c r="U189" s="45" t="s">
        <v>44</v>
      </c>
      <c r="V189" s="37"/>
      <c r="W189" s="180">
        <f t="shared" si="6"/>
        <v>0</v>
      </c>
      <c r="X189" s="180">
        <v>7.3E-05</v>
      </c>
      <c r="Y189" s="180">
        <f t="shared" si="7"/>
        <v>0.00219</v>
      </c>
      <c r="Z189" s="180">
        <v>0</v>
      </c>
      <c r="AA189" s="181">
        <f t="shared" si="8"/>
        <v>0</v>
      </c>
      <c r="AR189" s="19" t="s">
        <v>193</v>
      </c>
      <c r="AT189" s="19" t="s">
        <v>190</v>
      </c>
      <c r="AU189" s="19" t="s">
        <v>105</v>
      </c>
      <c r="AY189" s="19" t="s">
        <v>183</v>
      </c>
      <c r="BE189" s="119">
        <f t="shared" si="9"/>
        <v>0</v>
      </c>
      <c r="BF189" s="119">
        <f t="shared" si="10"/>
        <v>0</v>
      </c>
      <c r="BG189" s="119">
        <f t="shared" si="11"/>
        <v>0</v>
      </c>
      <c r="BH189" s="119">
        <f t="shared" si="12"/>
        <v>0</v>
      </c>
      <c r="BI189" s="119">
        <f t="shared" si="13"/>
        <v>0</v>
      </c>
      <c r="BJ189" s="19" t="s">
        <v>87</v>
      </c>
      <c r="BK189" s="119">
        <f t="shared" si="14"/>
        <v>0</v>
      </c>
      <c r="BL189" s="19" t="s">
        <v>193</v>
      </c>
      <c r="BM189" s="19" t="s">
        <v>1116</v>
      </c>
    </row>
    <row r="190" spans="2:63" s="10" customFormat="1" ht="29.9" customHeight="1">
      <c r="B190" s="164"/>
      <c r="C190" s="165"/>
      <c r="D190" s="174" t="s">
        <v>316</v>
      </c>
      <c r="E190" s="174"/>
      <c r="F190" s="174"/>
      <c r="G190" s="174"/>
      <c r="H190" s="174"/>
      <c r="I190" s="174"/>
      <c r="J190" s="174"/>
      <c r="K190" s="174"/>
      <c r="L190" s="174"/>
      <c r="M190" s="174"/>
      <c r="N190" s="260">
        <f>BK190</f>
        <v>0</v>
      </c>
      <c r="O190" s="261"/>
      <c r="P190" s="261"/>
      <c r="Q190" s="261"/>
      <c r="R190" s="167"/>
      <c r="T190" s="168"/>
      <c r="U190" s="165"/>
      <c r="V190" s="165"/>
      <c r="W190" s="169">
        <f>SUM(W191:W197)</f>
        <v>0</v>
      </c>
      <c r="X190" s="165"/>
      <c r="Y190" s="169">
        <f>SUM(Y191:Y197)</f>
        <v>1.465333</v>
      </c>
      <c r="Z190" s="165"/>
      <c r="AA190" s="170">
        <f>SUM(AA191:AA197)</f>
        <v>0</v>
      </c>
      <c r="AR190" s="171" t="s">
        <v>182</v>
      </c>
      <c r="AT190" s="172" t="s">
        <v>78</v>
      </c>
      <c r="AU190" s="172" t="s">
        <v>87</v>
      </c>
      <c r="AY190" s="171" t="s">
        <v>183</v>
      </c>
      <c r="BK190" s="173">
        <f>SUM(BK191:BK197)</f>
        <v>0</v>
      </c>
    </row>
    <row r="191" spans="2:65" s="1" customFormat="1" ht="31.5" customHeight="1">
      <c r="B191" s="36"/>
      <c r="C191" s="175" t="s">
        <v>478</v>
      </c>
      <c r="D191" s="175" t="s">
        <v>184</v>
      </c>
      <c r="E191" s="176" t="s">
        <v>1117</v>
      </c>
      <c r="F191" s="250" t="s">
        <v>1118</v>
      </c>
      <c r="G191" s="250"/>
      <c r="H191" s="250"/>
      <c r="I191" s="250"/>
      <c r="J191" s="177" t="s">
        <v>900</v>
      </c>
      <c r="K191" s="178">
        <v>0.17</v>
      </c>
      <c r="L191" s="251">
        <v>0</v>
      </c>
      <c r="M191" s="252"/>
      <c r="N191" s="253">
        <f aca="true" t="shared" si="15" ref="N191:N197">ROUND(L191*K191,2)</f>
        <v>0</v>
      </c>
      <c r="O191" s="253"/>
      <c r="P191" s="253"/>
      <c r="Q191" s="253"/>
      <c r="R191" s="38"/>
      <c r="T191" s="179" t="s">
        <v>22</v>
      </c>
      <c r="U191" s="45" t="s">
        <v>44</v>
      </c>
      <c r="V191" s="37"/>
      <c r="W191" s="180">
        <f aca="true" t="shared" si="16" ref="W191:W197">V191*K191</f>
        <v>0</v>
      </c>
      <c r="X191" s="180">
        <v>0.0099</v>
      </c>
      <c r="Y191" s="180">
        <f aca="true" t="shared" si="17" ref="Y191:Y197">X191*K191</f>
        <v>0.0016830000000000003</v>
      </c>
      <c r="Z191" s="180">
        <v>0</v>
      </c>
      <c r="AA191" s="181">
        <f aca="true" t="shared" si="18" ref="AA191:AA197">Z191*K191</f>
        <v>0</v>
      </c>
      <c r="AR191" s="19" t="s">
        <v>188</v>
      </c>
      <c r="AT191" s="19" t="s">
        <v>184</v>
      </c>
      <c r="AU191" s="19" t="s">
        <v>105</v>
      </c>
      <c r="AY191" s="19" t="s">
        <v>183</v>
      </c>
      <c r="BE191" s="119">
        <f aca="true" t="shared" si="19" ref="BE191:BE197">IF(U191="základní",N191,0)</f>
        <v>0</v>
      </c>
      <c r="BF191" s="119">
        <f aca="true" t="shared" si="20" ref="BF191:BF197">IF(U191="snížená",N191,0)</f>
        <v>0</v>
      </c>
      <c r="BG191" s="119">
        <f aca="true" t="shared" si="21" ref="BG191:BG197">IF(U191="zákl. přenesená",N191,0)</f>
        <v>0</v>
      </c>
      <c r="BH191" s="119">
        <f aca="true" t="shared" si="22" ref="BH191:BH197">IF(U191="sníž. přenesená",N191,0)</f>
        <v>0</v>
      </c>
      <c r="BI191" s="119">
        <f aca="true" t="shared" si="23" ref="BI191:BI197">IF(U191="nulová",N191,0)</f>
        <v>0</v>
      </c>
      <c r="BJ191" s="19" t="s">
        <v>87</v>
      </c>
      <c r="BK191" s="119">
        <f aca="true" t="shared" si="24" ref="BK191:BK197">ROUND(L191*K191,2)</f>
        <v>0</v>
      </c>
      <c r="BL191" s="19" t="s">
        <v>188</v>
      </c>
      <c r="BM191" s="19" t="s">
        <v>1119</v>
      </c>
    </row>
    <row r="192" spans="2:65" s="1" customFormat="1" ht="31.5" customHeight="1">
      <c r="B192" s="36"/>
      <c r="C192" s="175" t="s">
        <v>482</v>
      </c>
      <c r="D192" s="175" t="s">
        <v>184</v>
      </c>
      <c r="E192" s="176" t="s">
        <v>1120</v>
      </c>
      <c r="F192" s="250" t="s">
        <v>1121</v>
      </c>
      <c r="G192" s="250"/>
      <c r="H192" s="250"/>
      <c r="I192" s="250"/>
      <c r="J192" s="177" t="s">
        <v>213</v>
      </c>
      <c r="K192" s="178">
        <v>110</v>
      </c>
      <c r="L192" s="251">
        <v>0</v>
      </c>
      <c r="M192" s="252"/>
      <c r="N192" s="253">
        <f t="shared" si="15"/>
        <v>0</v>
      </c>
      <c r="O192" s="253"/>
      <c r="P192" s="253"/>
      <c r="Q192" s="253"/>
      <c r="R192" s="38"/>
      <c r="T192" s="179" t="s">
        <v>22</v>
      </c>
      <c r="U192" s="45" t="s">
        <v>44</v>
      </c>
      <c r="V192" s="37"/>
      <c r="W192" s="180">
        <f t="shared" si="16"/>
        <v>0</v>
      </c>
      <c r="X192" s="180">
        <v>0</v>
      </c>
      <c r="Y192" s="180">
        <f t="shared" si="17"/>
        <v>0</v>
      </c>
      <c r="Z192" s="180">
        <v>0</v>
      </c>
      <c r="AA192" s="181">
        <f t="shared" si="18"/>
        <v>0</v>
      </c>
      <c r="AR192" s="19" t="s">
        <v>188</v>
      </c>
      <c r="AT192" s="19" t="s">
        <v>184</v>
      </c>
      <c r="AU192" s="19" t="s">
        <v>105</v>
      </c>
      <c r="AY192" s="19" t="s">
        <v>183</v>
      </c>
      <c r="BE192" s="119">
        <f t="shared" si="19"/>
        <v>0</v>
      </c>
      <c r="BF192" s="119">
        <f t="shared" si="20"/>
        <v>0</v>
      </c>
      <c r="BG192" s="119">
        <f t="shared" si="21"/>
        <v>0</v>
      </c>
      <c r="BH192" s="119">
        <f t="shared" si="22"/>
        <v>0</v>
      </c>
      <c r="BI192" s="119">
        <f t="shared" si="23"/>
        <v>0</v>
      </c>
      <c r="BJ192" s="19" t="s">
        <v>87</v>
      </c>
      <c r="BK192" s="119">
        <f t="shared" si="24"/>
        <v>0</v>
      </c>
      <c r="BL192" s="19" t="s">
        <v>188</v>
      </c>
      <c r="BM192" s="19" t="s">
        <v>1122</v>
      </c>
    </row>
    <row r="193" spans="2:65" s="1" customFormat="1" ht="31.5" customHeight="1">
      <c r="B193" s="36"/>
      <c r="C193" s="175" t="s">
        <v>486</v>
      </c>
      <c r="D193" s="175" t="s">
        <v>184</v>
      </c>
      <c r="E193" s="176" t="s">
        <v>1123</v>
      </c>
      <c r="F193" s="250" t="s">
        <v>1124</v>
      </c>
      <c r="G193" s="250"/>
      <c r="H193" s="250"/>
      <c r="I193" s="250"/>
      <c r="J193" s="177" t="s">
        <v>213</v>
      </c>
      <c r="K193" s="178">
        <v>110</v>
      </c>
      <c r="L193" s="251">
        <v>0</v>
      </c>
      <c r="M193" s="252"/>
      <c r="N193" s="253">
        <f t="shared" si="15"/>
        <v>0</v>
      </c>
      <c r="O193" s="253"/>
      <c r="P193" s="253"/>
      <c r="Q193" s="253"/>
      <c r="R193" s="38"/>
      <c r="T193" s="179" t="s">
        <v>22</v>
      </c>
      <c r="U193" s="45" t="s">
        <v>44</v>
      </c>
      <c r="V193" s="37"/>
      <c r="W193" s="180">
        <f t="shared" si="16"/>
        <v>0</v>
      </c>
      <c r="X193" s="180">
        <v>0</v>
      </c>
      <c r="Y193" s="180">
        <f t="shared" si="17"/>
        <v>0</v>
      </c>
      <c r="Z193" s="180">
        <v>0</v>
      </c>
      <c r="AA193" s="181">
        <f t="shared" si="18"/>
        <v>0</v>
      </c>
      <c r="AR193" s="19" t="s">
        <v>188</v>
      </c>
      <c r="AT193" s="19" t="s">
        <v>184</v>
      </c>
      <c r="AU193" s="19" t="s">
        <v>105</v>
      </c>
      <c r="AY193" s="19" t="s">
        <v>183</v>
      </c>
      <c r="BE193" s="119">
        <f t="shared" si="19"/>
        <v>0</v>
      </c>
      <c r="BF193" s="119">
        <f t="shared" si="20"/>
        <v>0</v>
      </c>
      <c r="BG193" s="119">
        <f t="shared" si="21"/>
        <v>0</v>
      </c>
      <c r="BH193" s="119">
        <f t="shared" si="22"/>
        <v>0</v>
      </c>
      <c r="BI193" s="119">
        <f t="shared" si="23"/>
        <v>0</v>
      </c>
      <c r="BJ193" s="19" t="s">
        <v>87</v>
      </c>
      <c r="BK193" s="119">
        <f t="shared" si="24"/>
        <v>0</v>
      </c>
      <c r="BL193" s="19" t="s">
        <v>188</v>
      </c>
      <c r="BM193" s="19" t="s">
        <v>1125</v>
      </c>
    </row>
    <row r="194" spans="2:65" s="1" customFormat="1" ht="22.5" customHeight="1">
      <c r="B194" s="36"/>
      <c r="C194" s="175" t="s">
        <v>490</v>
      </c>
      <c r="D194" s="175" t="s">
        <v>184</v>
      </c>
      <c r="E194" s="176" t="s">
        <v>1126</v>
      </c>
      <c r="F194" s="250" t="s">
        <v>1127</v>
      </c>
      <c r="G194" s="250"/>
      <c r="H194" s="250"/>
      <c r="I194" s="250"/>
      <c r="J194" s="177" t="s">
        <v>884</v>
      </c>
      <c r="K194" s="178">
        <v>55</v>
      </c>
      <c r="L194" s="251">
        <v>0</v>
      </c>
      <c r="M194" s="252"/>
      <c r="N194" s="253">
        <f t="shared" si="15"/>
        <v>0</v>
      </c>
      <c r="O194" s="253"/>
      <c r="P194" s="253"/>
      <c r="Q194" s="253"/>
      <c r="R194" s="38"/>
      <c r="T194" s="179" t="s">
        <v>22</v>
      </c>
      <c r="U194" s="45" t="s">
        <v>44</v>
      </c>
      <c r="V194" s="37"/>
      <c r="W194" s="180">
        <f t="shared" si="16"/>
        <v>0</v>
      </c>
      <c r="X194" s="180">
        <v>0</v>
      </c>
      <c r="Y194" s="180">
        <f t="shared" si="17"/>
        <v>0</v>
      </c>
      <c r="Z194" s="180">
        <v>0</v>
      </c>
      <c r="AA194" s="181">
        <f t="shared" si="18"/>
        <v>0</v>
      </c>
      <c r="AR194" s="19" t="s">
        <v>188</v>
      </c>
      <c r="AT194" s="19" t="s">
        <v>184</v>
      </c>
      <c r="AU194" s="19" t="s">
        <v>105</v>
      </c>
      <c r="AY194" s="19" t="s">
        <v>183</v>
      </c>
      <c r="BE194" s="119">
        <f t="shared" si="19"/>
        <v>0</v>
      </c>
      <c r="BF194" s="119">
        <f t="shared" si="20"/>
        <v>0</v>
      </c>
      <c r="BG194" s="119">
        <f t="shared" si="21"/>
        <v>0</v>
      </c>
      <c r="BH194" s="119">
        <f t="shared" si="22"/>
        <v>0</v>
      </c>
      <c r="BI194" s="119">
        <f t="shared" si="23"/>
        <v>0</v>
      </c>
      <c r="BJ194" s="19" t="s">
        <v>87</v>
      </c>
      <c r="BK194" s="119">
        <f t="shared" si="24"/>
        <v>0</v>
      </c>
      <c r="BL194" s="19" t="s">
        <v>188</v>
      </c>
      <c r="BM194" s="19" t="s">
        <v>1128</v>
      </c>
    </row>
    <row r="195" spans="2:65" s="1" customFormat="1" ht="22.5" customHeight="1">
      <c r="B195" s="36"/>
      <c r="C195" s="175" t="s">
        <v>494</v>
      </c>
      <c r="D195" s="175" t="s">
        <v>184</v>
      </c>
      <c r="E195" s="176" t="s">
        <v>1129</v>
      </c>
      <c r="F195" s="250" t="s">
        <v>1130</v>
      </c>
      <c r="G195" s="250"/>
      <c r="H195" s="250"/>
      <c r="I195" s="250"/>
      <c r="J195" s="177" t="s">
        <v>884</v>
      </c>
      <c r="K195" s="178">
        <v>55</v>
      </c>
      <c r="L195" s="251">
        <v>0</v>
      </c>
      <c r="M195" s="252"/>
      <c r="N195" s="253">
        <f t="shared" si="15"/>
        <v>0</v>
      </c>
      <c r="O195" s="253"/>
      <c r="P195" s="253"/>
      <c r="Q195" s="253"/>
      <c r="R195" s="38"/>
      <c r="T195" s="179" t="s">
        <v>22</v>
      </c>
      <c r="U195" s="45" t="s">
        <v>44</v>
      </c>
      <c r="V195" s="37"/>
      <c r="W195" s="180">
        <f t="shared" si="16"/>
        <v>0</v>
      </c>
      <c r="X195" s="180">
        <v>3E-05</v>
      </c>
      <c r="Y195" s="180">
        <f t="shared" si="17"/>
        <v>0.00165</v>
      </c>
      <c r="Z195" s="180">
        <v>0</v>
      </c>
      <c r="AA195" s="181">
        <f t="shared" si="18"/>
        <v>0</v>
      </c>
      <c r="AR195" s="19" t="s">
        <v>188</v>
      </c>
      <c r="AT195" s="19" t="s">
        <v>184</v>
      </c>
      <c r="AU195" s="19" t="s">
        <v>105</v>
      </c>
      <c r="AY195" s="19" t="s">
        <v>183</v>
      </c>
      <c r="BE195" s="119">
        <f t="shared" si="19"/>
        <v>0</v>
      </c>
      <c r="BF195" s="119">
        <f t="shared" si="20"/>
        <v>0</v>
      </c>
      <c r="BG195" s="119">
        <f t="shared" si="21"/>
        <v>0</v>
      </c>
      <c r="BH195" s="119">
        <f t="shared" si="22"/>
        <v>0</v>
      </c>
      <c r="BI195" s="119">
        <f t="shared" si="23"/>
        <v>0</v>
      </c>
      <c r="BJ195" s="19" t="s">
        <v>87</v>
      </c>
      <c r="BK195" s="119">
        <f t="shared" si="24"/>
        <v>0</v>
      </c>
      <c r="BL195" s="19" t="s">
        <v>188</v>
      </c>
      <c r="BM195" s="19" t="s">
        <v>1131</v>
      </c>
    </row>
    <row r="196" spans="2:65" s="1" customFormat="1" ht="44.25" customHeight="1">
      <c r="B196" s="36"/>
      <c r="C196" s="182" t="s">
        <v>498</v>
      </c>
      <c r="D196" s="182" t="s">
        <v>190</v>
      </c>
      <c r="E196" s="183" t="s">
        <v>1132</v>
      </c>
      <c r="F196" s="262" t="s">
        <v>1133</v>
      </c>
      <c r="G196" s="262"/>
      <c r="H196" s="262"/>
      <c r="I196" s="262"/>
      <c r="J196" s="184" t="s">
        <v>187</v>
      </c>
      <c r="K196" s="185">
        <v>1</v>
      </c>
      <c r="L196" s="263">
        <v>0</v>
      </c>
      <c r="M196" s="264"/>
      <c r="N196" s="265">
        <f t="shared" si="15"/>
        <v>0</v>
      </c>
      <c r="O196" s="253"/>
      <c r="P196" s="253"/>
      <c r="Q196" s="253"/>
      <c r="R196" s="38"/>
      <c r="T196" s="179" t="s">
        <v>22</v>
      </c>
      <c r="U196" s="45" t="s">
        <v>44</v>
      </c>
      <c r="V196" s="37"/>
      <c r="W196" s="180">
        <f t="shared" si="16"/>
        <v>0</v>
      </c>
      <c r="X196" s="180">
        <v>1.013</v>
      </c>
      <c r="Y196" s="180">
        <f t="shared" si="17"/>
        <v>1.013</v>
      </c>
      <c r="Z196" s="180">
        <v>0</v>
      </c>
      <c r="AA196" s="181">
        <f t="shared" si="18"/>
        <v>0</v>
      </c>
      <c r="AR196" s="19" t="s">
        <v>541</v>
      </c>
      <c r="AT196" s="19" t="s">
        <v>190</v>
      </c>
      <c r="AU196" s="19" t="s">
        <v>105</v>
      </c>
      <c r="AY196" s="19" t="s">
        <v>183</v>
      </c>
      <c r="BE196" s="119">
        <f t="shared" si="19"/>
        <v>0</v>
      </c>
      <c r="BF196" s="119">
        <f t="shared" si="20"/>
        <v>0</v>
      </c>
      <c r="BG196" s="119">
        <f t="shared" si="21"/>
        <v>0</v>
      </c>
      <c r="BH196" s="119">
        <f t="shared" si="22"/>
        <v>0</v>
      </c>
      <c r="BI196" s="119">
        <f t="shared" si="23"/>
        <v>0</v>
      </c>
      <c r="BJ196" s="19" t="s">
        <v>87</v>
      </c>
      <c r="BK196" s="119">
        <f t="shared" si="24"/>
        <v>0</v>
      </c>
      <c r="BL196" s="19" t="s">
        <v>188</v>
      </c>
      <c r="BM196" s="19" t="s">
        <v>1134</v>
      </c>
    </row>
    <row r="197" spans="2:65" s="1" customFormat="1" ht="31.5" customHeight="1">
      <c r="B197" s="36"/>
      <c r="C197" s="182" t="s">
        <v>502</v>
      </c>
      <c r="D197" s="182" t="s">
        <v>190</v>
      </c>
      <c r="E197" s="183" t="s">
        <v>1135</v>
      </c>
      <c r="F197" s="262" t="s">
        <v>1136</v>
      </c>
      <c r="G197" s="262"/>
      <c r="H197" s="262"/>
      <c r="I197" s="262"/>
      <c r="J197" s="184" t="s">
        <v>187</v>
      </c>
      <c r="K197" s="185">
        <v>1</v>
      </c>
      <c r="L197" s="263">
        <v>0</v>
      </c>
      <c r="M197" s="264"/>
      <c r="N197" s="265">
        <f t="shared" si="15"/>
        <v>0</v>
      </c>
      <c r="O197" s="253"/>
      <c r="P197" s="253"/>
      <c r="Q197" s="253"/>
      <c r="R197" s="38"/>
      <c r="T197" s="179" t="s">
        <v>22</v>
      </c>
      <c r="U197" s="45" t="s">
        <v>44</v>
      </c>
      <c r="V197" s="37"/>
      <c r="W197" s="180">
        <f t="shared" si="16"/>
        <v>0</v>
      </c>
      <c r="X197" s="180">
        <v>0.449</v>
      </c>
      <c r="Y197" s="180">
        <f t="shared" si="17"/>
        <v>0.449</v>
      </c>
      <c r="Z197" s="180">
        <v>0</v>
      </c>
      <c r="AA197" s="181">
        <f t="shared" si="18"/>
        <v>0</v>
      </c>
      <c r="AR197" s="19" t="s">
        <v>541</v>
      </c>
      <c r="AT197" s="19" t="s">
        <v>190</v>
      </c>
      <c r="AU197" s="19" t="s">
        <v>105</v>
      </c>
      <c r="AY197" s="19" t="s">
        <v>183</v>
      </c>
      <c r="BE197" s="119">
        <f t="shared" si="19"/>
        <v>0</v>
      </c>
      <c r="BF197" s="119">
        <f t="shared" si="20"/>
        <v>0</v>
      </c>
      <c r="BG197" s="119">
        <f t="shared" si="21"/>
        <v>0</v>
      </c>
      <c r="BH197" s="119">
        <f t="shared" si="22"/>
        <v>0</v>
      </c>
      <c r="BI197" s="119">
        <f t="shared" si="23"/>
        <v>0</v>
      </c>
      <c r="BJ197" s="19" t="s">
        <v>87</v>
      </c>
      <c r="BK197" s="119">
        <f t="shared" si="24"/>
        <v>0</v>
      </c>
      <c r="BL197" s="19" t="s">
        <v>188</v>
      </c>
      <c r="BM197" s="19" t="s">
        <v>1137</v>
      </c>
    </row>
    <row r="198" spans="2:63" s="10" customFormat="1" ht="37.4" customHeight="1">
      <c r="B198" s="164"/>
      <c r="C198" s="165"/>
      <c r="D198" s="166" t="s">
        <v>317</v>
      </c>
      <c r="E198" s="166"/>
      <c r="F198" s="166"/>
      <c r="G198" s="166"/>
      <c r="H198" s="166"/>
      <c r="I198" s="166"/>
      <c r="J198" s="166"/>
      <c r="K198" s="166"/>
      <c r="L198" s="166"/>
      <c r="M198" s="166"/>
      <c r="N198" s="285">
        <f>BK198</f>
        <v>0</v>
      </c>
      <c r="O198" s="286"/>
      <c r="P198" s="286"/>
      <c r="Q198" s="286"/>
      <c r="R198" s="167"/>
      <c r="T198" s="168"/>
      <c r="U198" s="165"/>
      <c r="V198" s="165"/>
      <c r="W198" s="169">
        <f>W199</f>
        <v>0</v>
      </c>
      <c r="X198" s="165"/>
      <c r="Y198" s="169">
        <f>Y199</f>
        <v>0</v>
      </c>
      <c r="Z198" s="165"/>
      <c r="AA198" s="170">
        <f>AA199</f>
        <v>0</v>
      </c>
      <c r="AR198" s="171" t="s">
        <v>198</v>
      </c>
      <c r="AT198" s="172" t="s">
        <v>78</v>
      </c>
      <c r="AU198" s="172" t="s">
        <v>79</v>
      </c>
      <c r="AY198" s="171" t="s">
        <v>183</v>
      </c>
      <c r="BK198" s="173">
        <f>BK199</f>
        <v>0</v>
      </c>
    </row>
    <row r="199" spans="2:65" s="1" customFormat="1" ht="31.5" customHeight="1">
      <c r="B199" s="36"/>
      <c r="C199" s="175" t="s">
        <v>506</v>
      </c>
      <c r="D199" s="175" t="s">
        <v>184</v>
      </c>
      <c r="E199" s="176" t="s">
        <v>592</v>
      </c>
      <c r="F199" s="250" t="s">
        <v>593</v>
      </c>
      <c r="G199" s="250"/>
      <c r="H199" s="250"/>
      <c r="I199" s="250"/>
      <c r="J199" s="177" t="s">
        <v>301</v>
      </c>
      <c r="K199" s="178">
        <v>20</v>
      </c>
      <c r="L199" s="251">
        <v>0</v>
      </c>
      <c r="M199" s="252"/>
      <c r="N199" s="253">
        <f>ROUND(L199*K199,2)</f>
        <v>0</v>
      </c>
      <c r="O199" s="253"/>
      <c r="P199" s="253"/>
      <c r="Q199" s="253"/>
      <c r="R199" s="38"/>
      <c r="T199" s="179" t="s">
        <v>22</v>
      </c>
      <c r="U199" s="45" t="s">
        <v>44</v>
      </c>
      <c r="V199" s="37"/>
      <c r="W199" s="180">
        <f>V199*K199</f>
        <v>0</v>
      </c>
      <c r="X199" s="180">
        <v>0</v>
      </c>
      <c r="Y199" s="180">
        <f>X199*K199</f>
        <v>0</v>
      </c>
      <c r="Z199" s="180">
        <v>0</v>
      </c>
      <c r="AA199" s="181">
        <f>Z199*K199</f>
        <v>0</v>
      </c>
      <c r="AR199" s="19" t="s">
        <v>589</v>
      </c>
      <c r="AT199" s="19" t="s">
        <v>184</v>
      </c>
      <c r="AU199" s="19" t="s">
        <v>87</v>
      </c>
      <c r="AY199" s="19" t="s">
        <v>183</v>
      </c>
      <c r="BE199" s="119">
        <f>IF(U199="základní",N199,0)</f>
        <v>0</v>
      </c>
      <c r="BF199" s="119">
        <f>IF(U199="snížená",N199,0)</f>
        <v>0</v>
      </c>
      <c r="BG199" s="119">
        <f>IF(U199="zákl. přenesená",N199,0)</f>
        <v>0</v>
      </c>
      <c r="BH199" s="119">
        <f>IF(U199="sníž. přenesená",N199,0)</f>
        <v>0</v>
      </c>
      <c r="BI199" s="119">
        <f>IF(U199="nulová",N199,0)</f>
        <v>0</v>
      </c>
      <c r="BJ199" s="19" t="s">
        <v>87</v>
      </c>
      <c r="BK199" s="119">
        <f>ROUND(L199*K199,2)</f>
        <v>0</v>
      </c>
      <c r="BL199" s="19" t="s">
        <v>589</v>
      </c>
      <c r="BM199" s="19" t="s">
        <v>1138</v>
      </c>
    </row>
    <row r="200" spans="2:63" s="10" customFormat="1" ht="37.4" customHeight="1">
      <c r="B200" s="164"/>
      <c r="C200" s="165"/>
      <c r="D200" s="166" t="s">
        <v>151</v>
      </c>
      <c r="E200" s="166"/>
      <c r="F200" s="166"/>
      <c r="G200" s="166"/>
      <c r="H200" s="166"/>
      <c r="I200" s="166"/>
      <c r="J200" s="166"/>
      <c r="K200" s="166"/>
      <c r="L200" s="166"/>
      <c r="M200" s="166"/>
      <c r="N200" s="247">
        <f>BK200</f>
        <v>0</v>
      </c>
      <c r="O200" s="248"/>
      <c r="P200" s="248"/>
      <c r="Q200" s="248"/>
      <c r="R200" s="167"/>
      <c r="T200" s="168"/>
      <c r="U200" s="165"/>
      <c r="V200" s="165"/>
      <c r="W200" s="169">
        <f>W201</f>
        <v>0</v>
      </c>
      <c r="X200" s="165"/>
      <c r="Y200" s="169">
        <f>Y201</f>
        <v>0</v>
      </c>
      <c r="Z200" s="165"/>
      <c r="AA200" s="170">
        <f>AA201</f>
        <v>0</v>
      </c>
      <c r="AR200" s="171" t="s">
        <v>198</v>
      </c>
      <c r="AT200" s="172" t="s">
        <v>78</v>
      </c>
      <c r="AU200" s="172" t="s">
        <v>79</v>
      </c>
      <c r="AY200" s="171" t="s">
        <v>183</v>
      </c>
      <c r="BK200" s="173">
        <f>BK201</f>
        <v>0</v>
      </c>
    </row>
    <row r="201" spans="2:63" s="10" customFormat="1" ht="19.9" customHeight="1">
      <c r="B201" s="164"/>
      <c r="C201" s="165"/>
      <c r="D201" s="174" t="s">
        <v>152</v>
      </c>
      <c r="E201" s="174"/>
      <c r="F201" s="174"/>
      <c r="G201" s="174"/>
      <c r="H201" s="174"/>
      <c r="I201" s="174"/>
      <c r="J201" s="174"/>
      <c r="K201" s="174"/>
      <c r="L201" s="174"/>
      <c r="M201" s="174"/>
      <c r="N201" s="258">
        <f>BK201</f>
        <v>0</v>
      </c>
      <c r="O201" s="259"/>
      <c r="P201" s="259"/>
      <c r="Q201" s="259"/>
      <c r="R201" s="167"/>
      <c r="T201" s="168"/>
      <c r="U201" s="165"/>
      <c r="V201" s="165"/>
      <c r="W201" s="169">
        <f>SUM(W202:W203)</f>
        <v>0</v>
      </c>
      <c r="X201" s="165"/>
      <c r="Y201" s="169">
        <f>SUM(Y202:Y203)</f>
        <v>0</v>
      </c>
      <c r="Z201" s="165"/>
      <c r="AA201" s="170">
        <f>SUM(AA202:AA203)</f>
        <v>0</v>
      </c>
      <c r="AR201" s="171" t="s">
        <v>198</v>
      </c>
      <c r="AT201" s="172" t="s">
        <v>78</v>
      </c>
      <c r="AU201" s="172" t="s">
        <v>87</v>
      </c>
      <c r="AY201" s="171" t="s">
        <v>183</v>
      </c>
      <c r="BK201" s="173">
        <f>SUM(BK202:BK203)</f>
        <v>0</v>
      </c>
    </row>
    <row r="202" spans="2:65" s="1" customFormat="1" ht="31.5" customHeight="1">
      <c r="B202" s="36"/>
      <c r="C202" s="182" t="s">
        <v>510</v>
      </c>
      <c r="D202" s="182" t="s">
        <v>190</v>
      </c>
      <c r="E202" s="183" t="s">
        <v>729</v>
      </c>
      <c r="F202" s="262" t="s">
        <v>629</v>
      </c>
      <c r="G202" s="262"/>
      <c r="H202" s="262"/>
      <c r="I202" s="262"/>
      <c r="J202" s="184" t="s">
        <v>235</v>
      </c>
      <c r="K202" s="185">
        <v>1</v>
      </c>
      <c r="L202" s="263">
        <v>0</v>
      </c>
      <c r="M202" s="264"/>
      <c r="N202" s="265">
        <f>ROUND(L202*K202,2)</f>
        <v>0</v>
      </c>
      <c r="O202" s="253"/>
      <c r="P202" s="253"/>
      <c r="Q202" s="253"/>
      <c r="R202" s="38"/>
      <c r="T202" s="179" t="s">
        <v>22</v>
      </c>
      <c r="U202" s="45" t="s">
        <v>44</v>
      </c>
      <c r="V202" s="37"/>
      <c r="W202" s="180">
        <f>V202*K202</f>
        <v>0</v>
      </c>
      <c r="X202" s="180">
        <v>0</v>
      </c>
      <c r="Y202" s="180">
        <f>X202*K202</f>
        <v>0</v>
      </c>
      <c r="Z202" s="180">
        <v>0</v>
      </c>
      <c r="AA202" s="181">
        <f>Z202*K202</f>
        <v>0</v>
      </c>
      <c r="AR202" s="19" t="s">
        <v>193</v>
      </c>
      <c r="AT202" s="19" t="s">
        <v>190</v>
      </c>
      <c r="AU202" s="19" t="s">
        <v>105</v>
      </c>
      <c r="AY202" s="19" t="s">
        <v>183</v>
      </c>
      <c r="BE202" s="119">
        <f>IF(U202="základní",N202,0)</f>
        <v>0</v>
      </c>
      <c r="BF202" s="119">
        <f>IF(U202="snížená",N202,0)</f>
        <v>0</v>
      </c>
      <c r="BG202" s="119">
        <f>IF(U202="zákl. přenesená",N202,0)</f>
        <v>0</v>
      </c>
      <c r="BH202" s="119">
        <f>IF(U202="sníž. přenesená",N202,0)</f>
        <v>0</v>
      </c>
      <c r="BI202" s="119">
        <f>IF(U202="nulová",N202,0)</f>
        <v>0</v>
      </c>
      <c r="BJ202" s="19" t="s">
        <v>87</v>
      </c>
      <c r="BK202" s="119">
        <f>ROUND(L202*K202,2)</f>
        <v>0</v>
      </c>
      <c r="BL202" s="19" t="s">
        <v>193</v>
      </c>
      <c r="BM202" s="19" t="s">
        <v>1139</v>
      </c>
    </row>
    <row r="203" spans="2:65" s="1" customFormat="1" ht="22.5" customHeight="1">
      <c r="B203" s="36"/>
      <c r="C203" s="182" t="s">
        <v>514</v>
      </c>
      <c r="D203" s="182" t="s">
        <v>190</v>
      </c>
      <c r="E203" s="183" t="s">
        <v>242</v>
      </c>
      <c r="F203" s="262" t="s">
        <v>1140</v>
      </c>
      <c r="G203" s="262"/>
      <c r="H203" s="262"/>
      <c r="I203" s="262"/>
      <c r="J203" s="184" t="s">
        <v>235</v>
      </c>
      <c r="K203" s="185">
        <v>1</v>
      </c>
      <c r="L203" s="263">
        <v>0</v>
      </c>
      <c r="M203" s="264"/>
      <c r="N203" s="265">
        <f>ROUND(L203*K203,2)</f>
        <v>0</v>
      </c>
      <c r="O203" s="253"/>
      <c r="P203" s="253"/>
      <c r="Q203" s="253"/>
      <c r="R203" s="38"/>
      <c r="T203" s="179" t="s">
        <v>22</v>
      </c>
      <c r="U203" s="45" t="s">
        <v>44</v>
      </c>
      <c r="V203" s="37"/>
      <c r="W203" s="180">
        <f>V203*K203</f>
        <v>0</v>
      </c>
      <c r="X203" s="180">
        <v>0</v>
      </c>
      <c r="Y203" s="180">
        <f>X203*K203</f>
        <v>0</v>
      </c>
      <c r="Z203" s="180">
        <v>0</v>
      </c>
      <c r="AA203" s="181">
        <f>Z203*K203</f>
        <v>0</v>
      </c>
      <c r="AR203" s="19" t="s">
        <v>541</v>
      </c>
      <c r="AT203" s="19" t="s">
        <v>190</v>
      </c>
      <c r="AU203" s="19" t="s">
        <v>105</v>
      </c>
      <c r="AY203" s="19" t="s">
        <v>183</v>
      </c>
      <c r="BE203" s="119">
        <f>IF(U203="základní",N203,0)</f>
        <v>0</v>
      </c>
      <c r="BF203" s="119">
        <f>IF(U203="snížená",N203,0)</f>
        <v>0</v>
      </c>
      <c r="BG203" s="119">
        <f>IF(U203="zákl. přenesená",N203,0)</f>
        <v>0</v>
      </c>
      <c r="BH203" s="119">
        <f>IF(U203="sníž. přenesená",N203,0)</f>
        <v>0</v>
      </c>
      <c r="BI203" s="119">
        <f>IF(U203="nulová",N203,0)</f>
        <v>0</v>
      </c>
      <c r="BJ203" s="19" t="s">
        <v>87</v>
      </c>
      <c r="BK203" s="119">
        <f>ROUND(L203*K203,2)</f>
        <v>0</v>
      </c>
      <c r="BL203" s="19" t="s">
        <v>188</v>
      </c>
      <c r="BM203" s="19" t="s">
        <v>1141</v>
      </c>
    </row>
    <row r="204" spans="2:63" s="10" customFormat="1" ht="37.4" customHeight="1">
      <c r="B204" s="164"/>
      <c r="C204" s="165"/>
      <c r="D204" s="166" t="s">
        <v>154</v>
      </c>
      <c r="E204" s="166"/>
      <c r="F204" s="166"/>
      <c r="G204" s="166"/>
      <c r="H204" s="166"/>
      <c r="I204" s="166"/>
      <c r="J204" s="166"/>
      <c r="K204" s="166"/>
      <c r="L204" s="166"/>
      <c r="M204" s="166"/>
      <c r="N204" s="247">
        <f>BK204</f>
        <v>0</v>
      </c>
      <c r="O204" s="248"/>
      <c r="P204" s="248"/>
      <c r="Q204" s="248"/>
      <c r="R204" s="167"/>
      <c r="T204" s="168"/>
      <c r="U204" s="165"/>
      <c r="V204" s="165"/>
      <c r="W204" s="169">
        <f>W205+W208+W211+W213</f>
        <v>0</v>
      </c>
      <c r="X204" s="165"/>
      <c r="Y204" s="169">
        <f>Y205+Y208+Y211+Y213</f>
        <v>0</v>
      </c>
      <c r="Z204" s="165"/>
      <c r="AA204" s="170">
        <f>AA205+AA208+AA211+AA213</f>
        <v>0</v>
      </c>
      <c r="AR204" s="171" t="s">
        <v>202</v>
      </c>
      <c r="AT204" s="172" t="s">
        <v>78</v>
      </c>
      <c r="AU204" s="172" t="s">
        <v>79</v>
      </c>
      <c r="AY204" s="171" t="s">
        <v>183</v>
      </c>
      <c r="BK204" s="173">
        <f>BK205+BK208+BK211+BK213</f>
        <v>0</v>
      </c>
    </row>
    <row r="205" spans="2:63" s="10" customFormat="1" ht="19.9" customHeight="1">
      <c r="B205" s="164"/>
      <c r="C205" s="165"/>
      <c r="D205" s="174" t="s">
        <v>155</v>
      </c>
      <c r="E205" s="174"/>
      <c r="F205" s="174"/>
      <c r="G205" s="174"/>
      <c r="H205" s="174"/>
      <c r="I205" s="174"/>
      <c r="J205" s="174"/>
      <c r="K205" s="174"/>
      <c r="L205" s="174"/>
      <c r="M205" s="174"/>
      <c r="N205" s="258">
        <f>BK205</f>
        <v>0</v>
      </c>
      <c r="O205" s="259"/>
      <c r="P205" s="259"/>
      <c r="Q205" s="259"/>
      <c r="R205" s="167"/>
      <c r="T205" s="168"/>
      <c r="U205" s="165"/>
      <c r="V205" s="165"/>
      <c r="W205" s="169">
        <f>SUM(W206:W207)</f>
        <v>0</v>
      </c>
      <c r="X205" s="165"/>
      <c r="Y205" s="169">
        <f>SUM(Y206:Y207)</f>
        <v>0</v>
      </c>
      <c r="Z205" s="165"/>
      <c r="AA205" s="170">
        <f>SUM(AA206:AA207)</f>
        <v>0</v>
      </c>
      <c r="AR205" s="171" t="s">
        <v>202</v>
      </c>
      <c r="AT205" s="172" t="s">
        <v>78</v>
      </c>
      <c r="AU205" s="172" t="s">
        <v>87</v>
      </c>
      <c r="AY205" s="171" t="s">
        <v>183</v>
      </c>
      <c r="BK205" s="173">
        <f>SUM(BK206:BK207)</f>
        <v>0</v>
      </c>
    </row>
    <row r="206" spans="2:65" s="1" customFormat="1" ht="22.5" customHeight="1">
      <c r="B206" s="36"/>
      <c r="C206" s="175" t="s">
        <v>518</v>
      </c>
      <c r="D206" s="175" t="s">
        <v>184</v>
      </c>
      <c r="E206" s="176" t="s">
        <v>1142</v>
      </c>
      <c r="F206" s="250" t="s">
        <v>1143</v>
      </c>
      <c r="G206" s="250"/>
      <c r="H206" s="250"/>
      <c r="I206" s="250"/>
      <c r="J206" s="177" t="s">
        <v>283</v>
      </c>
      <c r="K206" s="178">
        <v>1</v>
      </c>
      <c r="L206" s="251">
        <v>0</v>
      </c>
      <c r="M206" s="252"/>
      <c r="N206" s="253">
        <f>ROUND(L206*K206,2)</f>
        <v>0</v>
      </c>
      <c r="O206" s="253"/>
      <c r="P206" s="253"/>
      <c r="Q206" s="253"/>
      <c r="R206" s="38"/>
      <c r="T206" s="179" t="s">
        <v>22</v>
      </c>
      <c r="U206" s="45" t="s">
        <v>44</v>
      </c>
      <c r="V206" s="37"/>
      <c r="W206" s="180">
        <f>V206*K206</f>
        <v>0</v>
      </c>
      <c r="X206" s="180">
        <v>0</v>
      </c>
      <c r="Y206" s="180">
        <f>X206*K206</f>
        <v>0</v>
      </c>
      <c r="Z206" s="180">
        <v>0</v>
      </c>
      <c r="AA206" s="181">
        <f>Z206*K206</f>
        <v>0</v>
      </c>
      <c r="AR206" s="19" t="s">
        <v>284</v>
      </c>
      <c r="AT206" s="19" t="s">
        <v>184</v>
      </c>
      <c r="AU206" s="19" t="s">
        <v>105</v>
      </c>
      <c r="AY206" s="19" t="s">
        <v>183</v>
      </c>
      <c r="BE206" s="119">
        <f>IF(U206="základní",N206,0)</f>
        <v>0</v>
      </c>
      <c r="BF206" s="119">
        <f>IF(U206="snížená",N206,0)</f>
        <v>0</v>
      </c>
      <c r="BG206" s="119">
        <f>IF(U206="zákl. přenesená",N206,0)</f>
        <v>0</v>
      </c>
      <c r="BH206" s="119">
        <f>IF(U206="sníž. přenesená",N206,0)</f>
        <v>0</v>
      </c>
      <c r="BI206" s="119">
        <f>IF(U206="nulová",N206,0)</f>
        <v>0</v>
      </c>
      <c r="BJ206" s="19" t="s">
        <v>87</v>
      </c>
      <c r="BK206" s="119">
        <f>ROUND(L206*K206,2)</f>
        <v>0</v>
      </c>
      <c r="BL206" s="19" t="s">
        <v>284</v>
      </c>
      <c r="BM206" s="19" t="s">
        <v>1144</v>
      </c>
    </row>
    <row r="207" spans="2:65" s="1" customFormat="1" ht="22.5" customHeight="1">
      <c r="B207" s="36"/>
      <c r="C207" s="175" t="s">
        <v>522</v>
      </c>
      <c r="D207" s="175" t="s">
        <v>184</v>
      </c>
      <c r="E207" s="176" t="s">
        <v>281</v>
      </c>
      <c r="F207" s="250" t="s">
        <v>282</v>
      </c>
      <c r="G207" s="250"/>
      <c r="H207" s="250"/>
      <c r="I207" s="250"/>
      <c r="J207" s="177" t="s">
        <v>283</v>
      </c>
      <c r="K207" s="178">
        <v>1</v>
      </c>
      <c r="L207" s="251">
        <v>0</v>
      </c>
      <c r="M207" s="252"/>
      <c r="N207" s="253">
        <f>ROUND(L207*K207,2)</f>
        <v>0</v>
      </c>
      <c r="O207" s="253"/>
      <c r="P207" s="253"/>
      <c r="Q207" s="253"/>
      <c r="R207" s="38"/>
      <c r="T207" s="179" t="s">
        <v>22</v>
      </c>
      <c r="U207" s="45" t="s">
        <v>44</v>
      </c>
      <c r="V207" s="37"/>
      <c r="W207" s="180">
        <f>V207*K207</f>
        <v>0</v>
      </c>
      <c r="X207" s="180">
        <v>0</v>
      </c>
      <c r="Y207" s="180">
        <f>X207*K207</f>
        <v>0</v>
      </c>
      <c r="Z207" s="180">
        <v>0</v>
      </c>
      <c r="AA207" s="181">
        <f>Z207*K207</f>
        <v>0</v>
      </c>
      <c r="AR207" s="19" t="s">
        <v>284</v>
      </c>
      <c r="AT207" s="19" t="s">
        <v>184</v>
      </c>
      <c r="AU207" s="19" t="s">
        <v>105</v>
      </c>
      <c r="AY207" s="19" t="s">
        <v>183</v>
      </c>
      <c r="BE207" s="119">
        <f>IF(U207="základní",N207,0)</f>
        <v>0</v>
      </c>
      <c r="BF207" s="119">
        <f>IF(U207="snížená",N207,0)</f>
        <v>0</v>
      </c>
      <c r="BG207" s="119">
        <f>IF(U207="zákl. přenesená",N207,0)</f>
        <v>0</v>
      </c>
      <c r="BH207" s="119">
        <f>IF(U207="sníž. přenesená",N207,0)</f>
        <v>0</v>
      </c>
      <c r="BI207" s="119">
        <f>IF(U207="nulová",N207,0)</f>
        <v>0</v>
      </c>
      <c r="BJ207" s="19" t="s">
        <v>87</v>
      </c>
      <c r="BK207" s="119">
        <f>ROUND(L207*K207,2)</f>
        <v>0</v>
      </c>
      <c r="BL207" s="19" t="s">
        <v>284</v>
      </c>
      <c r="BM207" s="19" t="s">
        <v>1145</v>
      </c>
    </row>
    <row r="208" spans="2:63" s="10" customFormat="1" ht="29.9" customHeight="1">
      <c r="B208" s="164"/>
      <c r="C208" s="165"/>
      <c r="D208" s="174" t="s">
        <v>156</v>
      </c>
      <c r="E208" s="174"/>
      <c r="F208" s="174"/>
      <c r="G208" s="174"/>
      <c r="H208" s="174"/>
      <c r="I208" s="174"/>
      <c r="J208" s="174"/>
      <c r="K208" s="174"/>
      <c r="L208" s="174"/>
      <c r="M208" s="174"/>
      <c r="N208" s="260">
        <f>BK208</f>
        <v>0</v>
      </c>
      <c r="O208" s="261"/>
      <c r="P208" s="261"/>
      <c r="Q208" s="261"/>
      <c r="R208" s="167"/>
      <c r="T208" s="168"/>
      <c r="U208" s="165"/>
      <c r="V208" s="165"/>
      <c r="W208" s="169">
        <f>SUM(W209:W210)</f>
        <v>0</v>
      </c>
      <c r="X208" s="165"/>
      <c r="Y208" s="169">
        <f>SUM(Y209:Y210)</f>
        <v>0</v>
      </c>
      <c r="Z208" s="165"/>
      <c r="AA208" s="170">
        <f>SUM(AA209:AA210)</f>
        <v>0</v>
      </c>
      <c r="AR208" s="171" t="s">
        <v>202</v>
      </c>
      <c r="AT208" s="172" t="s">
        <v>78</v>
      </c>
      <c r="AU208" s="172" t="s">
        <v>87</v>
      </c>
      <c r="AY208" s="171" t="s">
        <v>183</v>
      </c>
      <c r="BK208" s="173">
        <f>SUM(BK209:BK210)</f>
        <v>0</v>
      </c>
    </row>
    <row r="209" spans="2:65" s="1" customFormat="1" ht="22.5" customHeight="1">
      <c r="B209" s="36"/>
      <c r="C209" s="175" t="s">
        <v>526</v>
      </c>
      <c r="D209" s="175" t="s">
        <v>184</v>
      </c>
      <c r="E209" s="176" t="s">
        <v>287</v>
      </c>
      <c r="F209" s="250" t="s">
        <v>288</v>
      </c>
      <c r="G209" s="250"/>
      <c r="H209" s="250"/>
      <c r="I209" s="250"/>
      <c r="J209" s="177" t="s">
        <v>283</v>
      </c>
      <c r="K209" s="178">
        <v>1</v>
      </c>
      <c r="L209" s="251">
        <v>0</v>
      </c>
      <c r="M209" s="252"/>
      <c r="N209" s="253">
        <f>ROUND(L209*K209,2)</f>
        <v>0</v>
      </c>
      <c r="O209" s="253"/>
      <c r="P209" s="253"/>
      <c r="Q209" s="253"/>
      <c r="R209" s="38"/>
      <c r="T209" s="179" t="s">
        <v>22</v>
      </c>
      <c r="U209" s="45" t="s">
        <v>44</v>
      </c>
      <c r="V209" s="37"/>
      <c r="W209" s="180">
        <f>V209*K209</f>
        <v>0</v>
      </c>
      <c r="X209" s="180">
        <v>0</v>
      </c>
      <c r="Y209" s="180">
        <f>X209*K209</f>
        <v>0</v>
      </c>
      <c r="Z209" s="180">
        <v>0</v>
      </c>
      <c r="AA209" s="181">
        <f>Z209*K209</f>
        <v>0</v>
      </c>
      <c r="AR209" s="19" t="s">
        <v>284</v>
      </c>
      <c r="AT209" s="19" t="s">
        <v>184</v>
      </c>
      <c r="AU209" s="19" t="s">
        <v>105</v>
      </c>
      <c r="AY209" s="19" t="s">
        <v>183</v>
      </c>
      <c r="BE209" s="119">
        <f>IF(U209="základní",N209,0)</f>
        <v>0</v>
      </c>
      <c r="BF209" s="119">
        <f>IF(U209="snížená",N209,0)</f>
        <v>0</v>
      </c>
      <c r="BG209" s="119">
        <f>IF(U209="zákl. přenesená",N209,0)</f>
        <v>0</v>
      </c>
      <c r="BH209" s="119">
        <f>IF(U209="sníž. přenesená",N209,0)</f>
        <v>0</v>
      </c>
      <c r="BI209" s="119">
        <f>IF(U209="nulová",N209,0)</f>
        <v>0</v>
      </c>
      <c r="BJ209" s="19" t="s">
        <v>87</v>
      </c>
      <c r="BK209" s="119">
        <f>ROUND(L209*K209,2)</f>
        <v>0</v>
      </c>
      <c r="BL209" s="19" t="s">
        <v>284</v>
      </c>
      <c r="BM209" s="19" t="s">
        <v>1146</v>
      </c>
    </row>
    <row r="210" spans="2:65" s="1" customFormat="1" ht="22.5" customHeight="1">
      <c r="B210" s="36"/>
      <c r="C210" s="175" t="s">
        <v>530</v>
      </c>
      <c r="D210" s="175" t="s">
        <v>184</v>
      </c>
      <c r="E210" s="176" t="s">
        <v>291</v>
      </c>
      <c r="F210" s="250" t="s">
        <v>292</v>
      </c>
      <c r="G210" s="250"/>
      <c r="H210" s="250"/>
      <c r="I210" s="250"/>
      <c r="J210" s="177" t="s">
        <v>283</v>
      </c>
      <c r="K210" s="178">
        <v>1</v>
      </c>
      <c r="L210" s="251">
        <v>0</v>
      </c>
      <c r="M210" s="252"/>
      <c r="N210" s="253">
        <f>ROUND(L210*K210,2)</f>
        <v>0</v>
      </c>
      <c r="O210" s="253"/>
      <c r="P210" s="253"/>
      <c r="Q210" s="253"/>
      <c r="R210" s="38"/>
      <c r="T210" s="179" t="s">
        <v>22</v>
      </c>
      <c r="U210" s="45" t="s">
        <v>44</v>
      </c>
      <c r="V210" s="37"/>
      <c r="W210" s="180">
        <f>V210*K210</f>
        <v>0</v>
      </c>
      <c r="X210" s="180">
        <v>0</v>
      </c>
      <c r="Y210" s="180">
        <f>X210*K210</f>
        <v>0</v>
      </c>
      <c r="Z210" s="180">
        <v>0</v>
      </c>
      <c r="AA210" s="181">
        <f>Z210*K210</f>
        <v>0</v>
      </c>
      <c r="AR210" s="19" t="s">
        <v>284</v>
      </c>
      <c r="AT210" s="19" t="s">
        <v>184</v>
      </c>
      <c r="AU210" s="19" t="s">
        <v>105</v>
      </c>
      <c r="AY210" s="19" t="s">
        <v>183</v>
      </c>
      <c r="BE210" s="119">
        <f>IF(U210="základní",N210,0)</f>
        <v>0</v>
      </c>
      <c r="BF210" s="119">
        <f>IF(U210="snížená",N210,0)</f>
        <v>0</v>
      </c>
      <c r="BG210" s="119">
        <f>IF(U210="zákl. přenesená",N210,0)</f>
        <v>0</v>
      </c>
      <c r="BH210" s="119">
        <f>IF(U210="sníž. přenesená",N210,0)</f>
        <v>0</v>
      </c>
      <c r="BI210" s="119">
        <f>IF(U210="nulová",N210,0)</f>
        <v>0</v>
      </c>
      <c r="BJ210" s="19" t="s">
        <v>87</v>
      </c>
      <c r="BK210" s="119">
        <f>ROUND(L210*K210,2)</f>
        <v>0</v>
      </c>
      <c r="BL210" s="19" t="s">
        <v>284</v>
      </c>
      <c r="BM210" s="19" t="s">
        <v>1147</v>
      </c>
    </row>
    <row r="211" spans="2:63" s="10" customFormat="1" ht="29.9" customHeight="1">
      <c r="B211" s="164"/>
      <c r="C211" s="165"/>
      <c r="D211" s="174" t="s">
        <v>157</v>
      </c>
      <c r="E211" s="174"/>
      <c r="F211" s="174"/>
      <c r="G211" s="174"/>
      <c r="H211" s="174"/>
      <c r="I211" s="174"/>
      <c r="J211" s="174"/>
      <c r="K211" s="174"/>
      <c r="L211" s="174"/>
      <c r="M211" s="174"/>
      <c r="N211" s="260">
        <f>BK211</f>
        <v>0</v>
      </c>
      <c r="O211" s="261"/>
      <c r="P211" s="261"/>
      <c r="Q211" s="261"/>
      <c r="R211" s="167"/>
      <c r="T211" s="168"/>
      <c r="U211" s="165"/>
      <c r="V211" s="165"/>
      <c r="W211" s="169">
        <f>W212</f>
        <v>0</v>
      </c>
      <c r="X211" s="165"/>
      <c r="Y211" s="169">
        <f>Y212</f>
        <v>0</v>
      </c>
      <c r="Z211" s="165"/>
      <c r="AA211" s="170">
        <f>AA212</f>
        <v>0</v>
      </c>
      <c r="AR211" s="171" t="s">
        <v>202</v>
      </c>
      <c r="AT211" s="172" t="s">
        <v>78</v>
      </c>
      <c r="AU211" s="172" t="s">
        <v>87</v>
      </c>
      <c r="AY211" s="171" t="s">
        <v>183</v>
      </c>
      <c r="BK211" s="173">
        <f>BK212</f>
        <v>0</v>
      </c>
    </row>
    <row r="212" spans="2:65" s="1" customFormat="1" ht="22.5" customHeight="1">
      <c r="B212" s="36"/>
      <c r="C212" s="175" t="s">
        <v>534</v>
      </c>
      <c r="D212" s="175" t="s">
        <v>184</v>
      </c>
      <c r="E212" s="176" t="s">
        <v>1148</v>
      </c>
      <c r="F212" s="250" t="s">
        <v>1149</v>
      </c>
      <c r="G212" s="250"/>
      <c r="H212" s="250"/>
      <c r="I212" s="250"/>
      <c r="J212" s="177" t="s">
        <v>283</v>
      </c>
      <c r="K212" s="178">
        <v>1</v>
      </c>
      <c r="L212" s="251">
        <v>0</v>
      </c>
      <c r="M212" s="252"/>
      <c r="N212" s="253">
        <f>ROUND(L212*K212,2)</f>
        <v>0</v>
      </c>
      <c r="O212" s="253"/>
      <c r="P212" s="253"/>
      <c r="Q212" s="253"/>
      <c r="R212" s="38"/>
      <c r="T212" s="179" t="s">
        <v>22</v>
      </c>
      <c r="U212" s="45" t="s">
        <v>44</v>
      </c>
      <c r="V212" s="37"/>
      <c r="W212" s="180">
        <f>V212*K212</f>
        <v>0</v>
      </c>
      <c r="X212" s="180">
        <v>0</v>
      </c>
      <c r="Y212" s="180">
        <f>X212*K212</f>
        <v>0</v>
      </c>
      <c r="Z212" s="180">
        <v>0</v>
      </c>
      <c r="AA212" s="181">
        <f>Z212*K212</f>
        <v>0</v>
      </c>
      <c r="AR212" s="19" t="s">
        <v>284</v>
      </c>
      <c r="AT212" s="19" t="s">
        <v>184</v>
      </c>
      <c r="AU212" s="19" t="s">
        <v>105</v>
      </c>
      <c r="AY212" s="19" t="s">
        <v>183</v>
      </c>
      <c r="BE212" s="119">
        <f>IF(U212="základní",N212,0)</f>
        <v>0</v>
      </c>
      <c r="BF212" s="119">
        <f>IF(U212="snížená",N212,0)</f>
        <v>0</v>
      </c>
      <c r="BG212" s="119">
        <f>IF(U212="zákl. přenesená",N212,0)</f>
        <v>0</v>
      </c>
      <c r="BH212" s="119">
        <f>IF(U212="sníž. přenesená",N212,0)</f>
        <v>0</v>
      </c>
      <c r="BI212" s="119">
        <f>IF(U212="nulová",N212,0)</f>
        <v>0</v>
      </c>
      <c r="BJ212" s="19" t="s">
        <v>87</v>
      </c>
      <c r="BK212" s="119">
        <f>ROUND(L212*K212,2)</f>
        <v>0</v>
      </c>
      <c r="BL212" s="19" t="s">
        <v>284</v>
      </c>
      <c r="BM212" s="19" t="s">
        <v>1150</v>
      </c>
    </row>
    <row r="213" spans="2:63" s="10" customFormat="1" ht="29.9" customHeight="1">
      <c r="B213" s="164"/>
      <c r="C213" s="165"/>
      <c r="D213" s="174" t="s">
        <v>158</v>
      </c>
      <c r="E213" s="174"/>
      <c r="F213" s="174"/>
      <c r="G213" s="174"/>
      <c r="H213" s="174"/>
      <c r="I213" s="174"/>
      <c r="J213" s="174"/>
      <c r="K213" s="174"/>
      <c r="L213" s="174"/>
      <c r="M213" s="174"/>
      <c r="N213" s="260">
        <f>BK213</f>
        <v>0</v>
      </c>
      <c r="O213" s="261"/>
      <c r="P213" s="261"/>
      <c r="Q213" s="261"/>
      <c r="R213" s="167"/>
      <c r="T213" s="168"/>
      <c r="U213" s="165"/>
      <c r="V213" s="165"/>
      <c r="W213" s="169">
        <f>W214</f>
        <v>0</v>
      </c>
      <c r="X213" s="165"/>
      <c r="Y213" s="169">
        <f>Y214</f>
        <v>0</v>
      </c>
      <c r="Z213" s="165"/>
      <c r="AA213" s="170">
        <f>AA214</f>
        <v>0</v>
      </c>
      <c r="AR213" s="171" t="s">
        <v>202</v>
      </c>
      <c r="AT213" s="172" t="s">
        <v>78</v>
      </c>
      <c r="AU213" s="172" t="s">
        <v>87</v>
      </c>
      <c r="AY213" s="171" t="s">
        <v>183</v>
      </c>
      <c r="BK213" s="173">
        <f>BK214</f>
        <v>0</v>
      </c>
    </row>
    <row r="214" spans="2:65" s="1" customFormat="1" ht="22.5" customHeight="1">
      <c r="B214" s="36"/>
      <c r="C214" s="175" t="s">
        <v>538</v>
      </c>
      <c r="D214" s="175" t="s">
        <v>184</v>
      </c>
      <c r="E214" s="176" t="s">
        <v>304</v>
      </c>
      <c r="F214" s="250" t="s">
        <v>305</v>
      </c>
      <c r="G214" s="250"/>
      <c r="H214" s="250"/>
      <c r="I214" s="250"/>
      <c r="J214" s="177" t="s">
        <v>283</v>
      </c>
      <c r="K214" s="178">
        <v>1</v>
      </c>
      <c r="L214" s="251">
        <v>0</v>
      </c>
      <c r="M214" s="252"/>
      <c r="N214" s="253">
        <f>ROUND(L214*K214,2)</f>
        <v>0</v>
      </c>
      <c r="O214" s="253"/>
      <c r="P214" s="253"/>
      <c r="Q214" s="253"/>
      <c r="R214" s="38"/>
      <c r="T214" s="179" t="s">
        <v>22</v>
      </c>
      <c r="U214" s="45" t="s">
        <v>44</v>
      </c>
      <c r="V214" s="37"/>
      <c r="W214" s="180">
        <f>V214*K214</f>
        <v>0</v>
      </c>
      <c r="X214" s="180">
        <v>0</v>
      </c>
      <c r="Y214" s="180">
        <f>X214*K214</f>
        <v>0</v>
      </c>
      <c r="Z214" s="180">
        <v>0</v>
      </c>
      <c r="AA214" s="181">
        <f>Z214*K214</f>
        <v>0</v>
      </c>
      <c r="AR214" s="19" t="s">
        <v>284</v>
      </c>
      <c r="AT214" s="19" t="s">
        <v>184</v>
      </c>
      <c r="AU214" s="19" t="s">
        <v>105</v>
      </c>
      <c r="AY214" s="19" t="s">
        <v>183</v>
      </c>
      <c r="BE214" s="119">
        <f>IF(U214="základní",N214,0)</f>
        <v>0</v>
      </c>
      <c r="BF214" s="119">
        <f>IF(U214="snížená",N214,0)</f>
        <v>0</v>
      </c>
      <c r="BG214" s="119">
        <f>IF(U214="zákl. přenesená",N214,0)</f>
        <v>0</v>
      </c>
      <c r="BH214" s="119">
        <f>IF(U214="sníž. přenesená",N214,0)</f>
        <v>0</v>
      </c>
      <c r="BI214" s="119">
        <f>IF(U214="nulová",N214,0)</f>
        <v>0</v>
      </c>
      <c r="BJ214" s="19" t="s">
        <v>87</v>
      </c>
      <c r="BK214" s="119">
        <f>ROUND(L214*K214,2)</f>
        <v>0</v>
      </c>
      <c r="BL214" s="19" t="s">
        <v>284</v>
      </c>
      <c r="BM214" s="19" t="s">
        <v>1151</v>
      </c>
    </row>
    <row r="215" spans="2:63" s="1" customFormat="1" ht="49.9" customHeight="1">
      <c r="B215" s="36"/>
      <c r="C215" s="37"/>
      <c r="D215" s="166" t="s">
        <v>307</v>
      </c>
      <c r="E215" s="37"/>
      <c r="F215" s="37"/>
      <c r="G215" s="37"/>
      <c r="H215" s="37"/>
      <c r="I215" s="37"/>
      <c r="J215" s="37"/>
      <c r="K215" s="37"/>
      <c r="L215" s="37"/>
      <c r="M215" s="37"/>
      <c r="N215" s="247">
        <f>BK215</f>
        <v>0</v>
      </c>
      <c r="O215" s="248"/>
      <c r="P215" s="248"/>
      <c r="Q215" s="248"/>
      <c r="R215" s="38"/>
      <c r="T215" s="155"/>
      <c r="U215" s="57"/>
      <c r="V215" s="57"/>
      <c r="W215" s="57"/>
      <c r="X215" s="57"/>
      <c r="Y215" s="57"/>
      <c r="Z215" s="57"/>
      <c r="AA215" s="59"/>
      <c r="AT215" s="19" t="s">
        <v>78</v>
      </c>
      <c r="AU215" s="19" t="s">
        <v>79</v>
      </c>
      <c r="AY215" s="19" t="s">
        <v>308</v>
      </c>
      <c r="BK215" s="119">
        <v>0</v>
      </c>
    </row>
    <row r="216" spans="2:18" s="1" customFormat="1" ht="7" customHeight="1">
      <c r="B216" s="60"/>
      <c r="C216" s="61"/>
      <c r="D216" s="61"/>
      <c r="E216" s="61"/>
      <c r="F216" s="61"/>
      <c r="G216" s="61"/>
      <c r="H216" s="61"/>
      <c r="I216" s="61"/>
      <c r="J216" s="61"/>
      <c r="K216" s="61"/>
      <c r="L216" s="61"/>
      <c r="M216" s="61"/>
      <c r="N216" s="61"/>
      <c r="O216" s="61"/>
      <c r="P216" s="61"/>
      <c r="Q216" s="61"/>
      <c r="R216" s="62"/>
    </row>
  </sheetData>
  <sheetProtection algorithmName="SHA-512" hashValue="DWuncp+1mmVGRHCgLc2dMrwbt/VFGQ34jQISXI9vkW1j+QHdkdwhOODQgU7+RQkoUbnQ6A4+KiTOgknkGiSbDQ==" saltValue="LkzGOqG2nN0GZkjJCuH7Rw==" spinCount="100000" sheet="1" objects="1" scenarios="1" formatCells="0" formatColumns="0" formatRows="0" sort="0" autoFilter="0"/>
  <mergeCells count="290">
    <mergeCell ref="C2:Q2"/>
    <mergeCell ref="C4:Q4"/>
    <mergeCell ref="F6:P6"/>
    <mergeCell ref="F7:P7"/>
    <mergeCell ref="F8:P8"/>
    <mergeCell ref="O10:P10"/>
    <mergeCell ref="O12:P12"/>
    <mergeCell ref="O13:P13"/>
    <mergeCell ref="O15:P15"/>
    <mergeCell ref="E16:L16"/>
    <mergeCell ref="O16:P16"/>
    <mergeCell ref="O18:P18"/>
    <mergeCell ref="O19:P19"/>
    <mergeCell ref="O21:P21"/>
    <mergeCell ref="O22:P22"/>
    <mergeCell ref="E25:L25"/>
    <mergeCell ref="M28:P28"/>
    <mergeCell ref="M29:P29"/>
    <mergeCell ref="M31:P31"/>
    <mergeCell ref="H33:J33"/>
    <mergeCell ref="M33:P33"/>
    <mergeCell ref="H34:J34"/>
    <mergeCell ref="M34:P34"/>
    <mergeCell ref="H35:J35"/>
    <mergeCell ref="M35:P35"/>
    <mergeCell ref="H36:J36"/>
    <mergeCell ref="M36:P36"/>
    <mergeCell ref="H37:J37"/>
    <mergeCell ref="M37:P37"/>
    <mergeCell ref="L39:P39"/>
    <mergeCell ref="C76:Q76"/>
    <mergeCell ref="F78:P78"/>
    <mergeCell ref="F79:P79"/>
    <mergeCell ref="F80:P80"/>
    <mergeCell ref="M82:P82"/>
    <mergeCell ref="M84:Q84"/>
    <mergeCell ref="M85:Q85"/>
    <mergeCell ref="C87:G87"/>
    <mergeCell ref="N87:Q87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N98:Q98"/>
    <mergeCell ref="N99:Q99"/>
    <mergeCell ref="N100:Q100"/>
    <mergeCell ref="N101:Q101"/>
    <mergeCell ref="N102:Q102"/>
    <mergeCell ref="N103:Q103"/>
    <mergeCell ref="N104:Q104"/>
    <mergeCell ref="N105:Q105"/>
    <mergeCell ref="N106:Q106"/>
    <mergeCell ref="N108:Q108"/>
    <mergeCell ref="D109:H109"/>
    <mergeCell ref="N109:Q109"/>
    <mergeCell ref="D110:H110"/>
    <mergeCell ref="N110:Q110"/>
    <mergeCell ref="D111:H111"/>
    <mergeCell ref="N111:Q111"/>
    <mergeCell ref="D112:H112"/>
    <mergeCell ref="N112:Q112"/>
    <mergeCell ref="D113:H113"/>
    <mergeCell ref="N113:Q113"/>
    <mergeCell ref="N114:Q114"/>
    <mergeCell ref="L116:Q116"/>
    <mergeCell ref="C122:Q122"/>
    <mergeCell ref="F124:P124"/>
    <mergeCell ref="F125:P125"/>
    <mergeCell ref="F126:P126"/>
    <mergeCell ref="M128:P128"/>
    <mergeCell ref="M130:Q130"/>
    <mergeCell ref="M131:Q131"/>
    <mergeCell ref="F133:I133"/>
    <mergeCell ref="L133:M133"/>
    <mergeCell ref="N133:Q133"/>
    <mergeCell ref="F137:I137"/>
    <mergeCell ref="L137:M137"/>
    <mergeCell ref="N137:Q137"/>
    <mergeCell ref="F139:I139"/>
    <mergeCell ref="L139:M139"/>
    <mergeCell ref="N139:Q139"/>
    <mergeCell ref="F140:I140"/>
    <mergeCell ref="L140:M140"/>
    <mergeCell ref="N140:Q140"/>
    <mergeCell ref="F142:I142"/>
    <mergeCell ref="L142:M142"/>
    <mergeCell ref="N142:Q142"/>
    <mergeCell ref="F145:I145"/>
    <mergeCell ref="L145:M145"/>
    <mergeCell ref="N145:Q145"/>
    <mergeCell ref="F146:I146"/>
    <mergeCell ref="L146:M146"/>
    <mergeCell ref="N146:Q146"/>
    <mergeCell ref="F147:I147"/>
    <mergeCell ref="L147:M147"/>
    <mergeCell ref="N147:Q147"/>
    <mergeCell ref="F148:I148"/>
    <mergeCell ref="L148:M148"/>
    <mergeCell ref="N148:Q148"/>
    <mergeCell ref="F149:I149"/>
    <mergeCell ref="L149:M149"/>
    <mergeCell ref="N149:Q149"/>
    <mergeCell ref="F152:I152"/>
    <mergeCell ref="L152:M152"/>
    <mergeCell ref="N152:Q152"/>
    <mergeCell ref="F153:I153"/>
    <mergeCell ref="L153:M153"/>
    <mergeCell ref="N153:Q153"/>
    <mergeCell ref="F154:I154"/>
    <mergeCell ref="L154:M154"/>
    <mergeCell ref="N154:Q154"/>
    <mergeCell ref="F155:I155"/>
    <mergeCell ref="L155:M155"/>
    <mergeCell ref="N155:Q155"/>
    <mergeCell ref="F156:I156"/>
    <mergeCell ref="L156:M156"/>
    <mergeCell ref="N156:Q156"/>
    <mergeCell ref="F157:I157"/>
    <mergeCell ref="L157:M157"/>
    <mergeCell ref="N157:Q157"/>
    <mergeCell ref="F158:I158"/>
    <mergeCell ref="L158:M158"/>
    <mergeCell ref="N158:Q158"/>
    <mergeCell ref="F159:I159"/>
    <mergeCell ref="L159:M159"/>
    <mergeCell ref="N159:Q159"/>
    <mergeCell ref="F160:I160"/>
    <mergeCell ref="L160:M160"/>
    <mergeCell ref="N160:Q160"/>
    <mergeCell ref="F161:I161"/>
    <mergeCell ref="L161:M161"/>
    <mergeCell ref="N161:Q161"/>
    <mergeCell ref="F162:I162"/>
    <mergeCell ref="L162:M162"/>
    <mergeCell ref="N162:Q162"/>
    <mergeCell ref="F163:I163"/>
    <mergeCell ref="L163:M163"/>
    <mergeCell ref="N163:Q163"/>
    <mergeCell ref="F164:I164"/>
    <mergeCell ref="L164:M164"/>
    <mergeCell ref="N164:Q164"/>
    <mergeCell ref="F165:I165"/>
    <mergeCell ref="L165:M165"/>
    <mergeCell ref="N165:Q165"/>
    <mergeCell ref="F166:I166"/>
    <mergeCell ref="L166:M166"/>
    <mergeCell ref="N166:Q166"/>
    <mergeCell ref="F167:I167"/>
    <mergeCell ref="L167:M167"/>
    <mergeCell ref="N167:Q167"/>
    <mergeCell ref="F168:I168"/>
    <mergeCell ref="L168:M168"/>
    <mergeCell ref="N168:Q168"/>
    <mergeCell ref="F169:I169"/>
    <mergeCell ref="L169:M169"/>
    <mergeCell ref="N169:Q169"/>
    <mergeCell ref="F170:I170"/>
    <mergeCell ref="L170:M170"/>
    <mergeCell ref="N170:Q170"/>
    <mergeCell ref="F171:I171"/>
    <mergeCell ref="L171:M171"/>
    <mergeCell ref="N171:Q171"/>
    <mergeCell ref="F172:I172"/>
    <mergeCell ref="L172:M172"/>
    <mergeCell ref="N172:Q172"/>
    <mergeCell ref="F173:I173"/>
    <mergeCell ref="L173:M173"/>
    <mergeCell ref="N173:Q173"/>
    <mergeCell ref="F174:I174"/>
    <mergeCell ref="L174:M174"/>
    <mergeCell ref="N174:Q174"/>
    <mergeCell ref="F175:I175"/>
    <mergeCell ref="L175:M175"/>
    <mergeCell ref="N175:Q175"/>
    <mergeCell ref="F176:I176"/>
    <mergeCell ref="L176:M176"/>
    <mergeCell ref="N176:Q176"/>
    <mergeCell ref="F177:I177"/>
    <mergeCell ref="L177:M177"/>
    <mergeCell ref="N177:Q177"/>
    <mergeCell ref="F178:I178"/>
    <mergeCell ref="L178:M178"/>
    <mergeCell ref="N178:Q178"/>
    <mergeCell ref="F179:I179"/>
    <mergeCell ref="L179:M179"/>
    <mergeCell ref="N179:Q179"/>
    <mergeCell ref="F180:I180"/>
    <mergeCell ref="L180:M180"/>
    <mergeCell ref="N180:Q180"/>
    <mergeCell ref="F181:I181"/>
    <mergeCell ref="L181:M181"/>
    <mergeCell ref="N181:Q181"/>
    <mergeCell ref="F182:I182"/>
    <mergeCell ref="L182:M182"/>
    <mergeCell ref="N182:Q182"/>
    <mergeCell ref="F183:I183"/>
    <mergeCell ref="L183:M183"/>
    <mergeCell ref="N183:Q183"/>
    <mergeCell ref="F184:I184"/>
    <mergeCell ref="L184:M184"/>
    <mergeCell ref="N184:Q184"/>
    <mergeCell ref="F185:I185"/>
    <mergeCell ref="L185:M185"/>
    <mergeCell ref="N185:Q185"/>
    <mergeCell ref="F186:I186"/>
    <mergeCell ref="L186:M186"/>
    <mergeCell ref="N186:Q186"/>
    <mergeCell ref="F187:I187"/>
    <mergeCell ref="L187:M187"/>
    <mergeCell ref="N187:Q187"/>
    <mergeCell ref="F188:I188"/>
    <mergeCell ref="L188:M188"/>
    <mergeCell ref="N188:Q188"/>
    <mergeCell ref="F189:I189"/>
    <mergeCell ref="L189:M189"/>
    <mergeCell ref="N189:Q189"/>
    <mergeCell ref="F191:I191"/>
    <mergeCell ref="L191:M191"/>
    <mergeCell ref="N191:Q191"/>
    <mergeCell ref="F192:I192"/>
    <mergeCell ref="L192:M192"/>
    <mergeCell ref="N192:Q192"/>
    <mergeCell ref="F193:I193"/>
    <mergeCell ref="L193:M193"/>
    <mergeCell ref="N193:Q193"/>
    <mergeCell ref="F194:I194"/>
    <mergeCell ref="L194:M194"/>
    <mergeCell ref="N194:Q194"/>
    <mergeCell ref="F195:I195"/>
    <mergeCell ref="L195:M195"/>
    <mergeCell ref="N195:Q195"/>
    <mergeCell ref="F196:I196"/>
    <mergeCell ref="L196:M196"/>
    <mergeCell ref="N196:Q196"/>
    <mergeCell ref="F197:I197"/>
    <mergeCell ref="L197:M197"/>
    <mergeCell ref="N197:Q197"/>
    <mergeCell ref="F199:I199"/>
    <mergeCell ref="L199:M199"/>
    <mergeCell ref="N199:Q199"/>
    <mergeCell ref="F202:I202"/>
    <mergeCell ref="L202:M202"/>
    <mergeCell ref="N202:Q202"/>
    <mergeCell ref="F203:I203"/>
    <mergeCell ref="L203:M203"/>
    <mergeCell ref="N203:Q203"/>
    <mergeCell ref="F206:I206"/>
    <mergeCell ref="L206:M206"/>
    <mergeCell ref="N206:Q206"/>
    <mergeCell ref="N208:Q208"/>
    <mergeCell ref="N211:Q211"/>
    <mergeCell ref="N213:Q213"/>
    <mergeCell ref="F207:I207"/>
    <mergeCell ref="L207:M207"/>
    <mergeCell ref="N207:Q207"/>
    <mergeCell ref="F209:I209"/>
    <mergeCell ref="L209:M209"/>
    <mergeCell ref="N209:Q209"/>
    <mergeCell ref="F210:I210"/>
    <mergeCell ref="L210:M210"/>
    <mergeCell ref="N210:Q210"/>
    <mergeCell ref="N215:Q215"/>
    <mergeCell ref="H1:K1"/>
    <mergeCell ref="S2:AC2"/>
    <mergeCell ref="F212:I212"/>
    <mergeCell ref="L212:M212"/>
    <mergeCell ref="N212:Q212"/>
    <mergeCell ref="F214:I214"/>
    <mergeCell ref="L214:M214"/>
    <mergeCell ref="N214:Q214"/>
    <mergeCell ref="N134:Q134"/>
    <mergeCell ref="N135:Q135"/>
    <mergeCell ref="N136:Q136"/>
    <mergeCell ref="N138:Q138"/>
    <mergeCell ref="N141:Q141"/>
    <mergeCell ref="N143:Q143"/>
    <mergeCell ref="N144:Q144"/>
    <mergeCell ref="N150:Q150"/>
    <mergeCell ref="N151:Q151"/>
    <mergeCell ref="N190:Q190"/>
    <mergeCell ref="N198:Q198"/>
    <mergeCell ref="N200:Q200"/>
    <mergeCell ref="N201:Q201"/>
    <mergeCell ref="N204:Q204"/>
    <mergeCell ref="N205:Q205"/>
  </mergeCells>
  <hyperlinks>
    <hyperlink ref="F1:G1" location="C2" display="1) Krycí list rozpočtu"/>
    <hyperlink ref="H1:K1" location="C87" display="2) Rekapitulace rozpočtu"/>
    <hyperlink ref="L1" location="C133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 scale="95" r:id="rId2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82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75" customHeight="1">
      <c r="A1" s="127"/>
      <c r="B1" s="13"/>
      <c r="C1" s="13"/>
      <c r="D1" s="14" t="s">
        <v>1</v>
      </c>
      <c r="E1" s="13"/>
      <c r="F1" s="15" t="s">
        <v>134</v>
      </c>
      <c r="G1" s="15"/>
      <c r="H1" s="249" t="s">
        <v>135</v>
      </c>
      <c r="I1" s="249"/>
      <c r="J1" s="249"/>
      <c r="K1" s="249"/>
      <c r="L1" s="15" t="s">
        <v>136</v>
      </c>
      <c r="M1" s="13"/>
      <c r="N1" s="13"/>
      <c r="O1" s="14" t="s">
        <v>137</v>
      </c>
      <c r="P1" s="13"/>
      <c r="Q1" s="13"/>
      <c r="R1" s="13"/>
      <c r="S1" s="15" t="s">
        <v>138</v>
      </c>
      <c r="T1" s="15"/>
      <c r="U1" s="127"/>
      <c r="V1" s="127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</row>
    <row r="2" spans="3:46" ht="37" customHeight="1">
      <c r="C2" s="234" t="s">
        <v>7</v>
      </c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5"/>
      <c r="Q2" s="235"/>
      <c r="S2" s="199" t="s">
        <v>8</v>
      </c>
      <c r="T2" s="200"/>
      <c r="U2" s="200"/>
      <c r="V2" s="200"/>
      <c r="W2" s="200"/>
      <c r="X2" s="200"/>
      <c r="Y2" s="200"/>
      <c r="Z2" s="200"/>
      <c r="AA2" s="200"/>
      <c r="AB2" s="200"/>
      <c r="AC2" s="200"/>
      <c r="AT2" s="19" t="s">
        <v>108</v>
      </c>
    </row>
    <row r="3" spans="2:46" ht="7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2"/>
      <c r="AT3" s="19" t="s">
        <v>105</v>
      </c>
    </row>
    <row r="4" spans="2:46" ht="37" customHeight="1">
      <c r="B4" s="23"/>
      <c r="C4" s="223" t="s">
        <v>139</v>
      </c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224"/>
      <c r="O4" s="224"/>
      <c r="P4" s="224"/>
      <c r="Q4" s="224"/>
      <c r="R4" s="24"/>
      <c r="T4" s="25" t="s">
        <v>13</v>
      </c>
      <c r="AT4" s="19" t="s">
        <v>6</v>
      </c>
    </row>
    <row r="5" spans="2:18" ht="7" customHeight="1">
      <c r="B5" s="23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4"/>
    </row>
    <row r="6" spans="2:18" ht="25.4" customHeight="1">
      <c r="B6" s="23"/>
      <c r="C6" s="27"/>
      <c r="D6" s="31" t="s">
        <v>19</v>
      </c>
      <c r="E6" s="27"/>
      <c r="F6" s="271" t="str">
        <f>'Rekapitulace stavby'!K6</f>
        <v>Výměna technologie měnírny Letná - DPS</v>
      </c>
      <c r="G6" s="272"/>
      <c r="H6" s="272"/>
      <c r="I6" s="272"/>
      <c r="J6" s="272"/>
      <c r="K6" s="272"/>
      <c r="L6" s="272"/>
      <c r="M6" s="272"/>
      <c r="N6" s="272"/>
      <c r="O6" s="272"/>
      <c r="P6" s="272"/>
      <c r="Q6" s="27"/>
      <c r="R6" s="24"/>
    </row>
    <row r="7" spans="2:18" ht="25.4" customHeight="1">
      <c r="B7" s="23"/>
      <c r="C7" s="27"/>
      <c r="D7" s="31" t="s">
        <v>140</v>
      </c>
      <c r="E7" s="27"/>
      <c r="F7" s="271" t="s">
        <v>989</v>
      </c>
      <c r="G7" s="239"/>
      <c r="H7" s="239"/>
      <c r="I7" s="239"/>
      <c r="J7" s="239"/>
      <c r="K7" s="239"/>
      <c r="L7" s="239"/>
      <c r="M7" s="239"/>
      <c r="N7" s="239"/>
      <c r="O7" s="239"/>
      <c r="P7" s="239"/>
      <c r="Q7" s="27"/>
      <c r="R7" s="24"/>
    </row>
    <row r="8" spans="2:18" s="1" customFormat="1" ht="32.9" customHeight="1">
      <c r="B8" s="36"/>
      <c r="C8" s="37"/>
      <c r="D8" s="30" t="s">
        <v>990</v>
      </c>
      <c r="E8" s="37"/>
      <c r="F8" s="240" t="s">
        <v>1152</v>
      </c>
      <c r="G8" s="270"/>
      <c r="H8" s="270"/>
      <c r="I8" s="270"/>
      <c r="J8" s="270"/>
      <c r="K8" s="270"/>
      <c r="L8" s="270"/>
      <c r="M8" s="270"/>
      <c r="N8" s="270"/>
      <c r="O8" s="270"/>
      <c r="P8" s="270"/>
      <c r="Q8" s="37"/>
      <c r="R8" s="38"/>
    </row>
    <row r="9" spans="2:18" s="1" customFormat="1" ht="14.5" customHeight="1">
      <c r="B9" s="36"/>
      <c r="C9" s="37"/>
      <c r="D9" s="31" t="s">
        <v>21</v>
      </c>
      <c r="E9" s="37"/>
      <c r="F9" s="29" t="s">
        <v>22</v>
      </c>
      <c r="G9" s="37"/>
      <c r="H9" s="37"/>
      <c r="I9" s="37"/>
      <c r="J9" s="37"/>
      <c r="K9" s="37"/>
      <c r="L9" s="37"/>
      <c r="M9" s="31" t="s">
        <v>23</v>
      </c>
      <c r="N9" s="37"/>
      <c r="O9" s="29" t="s">
        <v>22</v>
      </c>
      <c r="P9" s="37"/>
      <c r="Q9" s="37"/>
      <c r="R9" s="38"/>
    </row>
    <row r="10" spans="2:18" s="1" customFormat="1" ht="14.5" customHeight="1">
      <c r="B10" s="36"/>
      <c r="C10" s="37"/>
      <c r="D10" s="31" t="s">
        <v>24</v>
      </c>
      <c r="E10" s="37"/>
      <c r="F10" s="29" t="s">
        <v>25</v>
      </c>
      <c r="G10" s="37"/>
      <c r="H10" s="37"/>
      <c r="I10" s="37"/>
      <c r="J10" s="37"/>
      <c r="K10" s="37"/>
      <c r="L10" s="37"/>
      <c r="M10" s="31" t="s">
        <v>26</v>
      </c>
      <c r="N10" s="37"/>
      <c r="O10" s="282" t="str">
        <f>'Rekapitulace stavby'!AN8</f>
        <v>18. 7. 2017</v>
      </c>
      <c r="P10" s="266"/>
      <c r="Q10" s="37"/>
      <c r="R10" s="38"/>
    </row>
    <row r="11" spans="2:18" s="1" customFormat="1" ht="10.9" customHeight="1">
      <c r="B11" s="36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8"/>
    </row>
    <row r="12" spans="2:18" s="1" customFormat="1" ht="14.5" customHeight="1">
      <c r="B12" s="36"/>
      <c r="C12" s="37"/>
      <c r="D12" s="31" t="s">
        <v>28</v>
      </c>
      <c r="E12" s="37"/>
      <c r="F12" s="37"/>
      <c r="G12" s="37"/>
      <c r="H12" s="37"/>
      <c r="I12" s="37"/>
      <c r="J12" s="37"/>
      <c r="K12" s="37"/>
      <c r="L12" s="37"/>
      <c r="M12" s="31" t="s">
        <v>29</v>
      </c>
      <c r="N12" s="37"/>
      <c r="O12" s="238" t="s">
        <v>22</v>
      </c>
      <c r="P12" s="238"/>
      <c r="Q12" s="37"/>
      <c r="R12" s="38"/>
    </row>
    <row r="13" spans="2:18" s="1" customFormat="1" ht="18" customHeight="1">
      <c r="B13" s="36"/>
      <c r="C13" s="37"/>
      <c r="D13" s="37"/>
      <c r="E13" s="29" t="s">
        <v>30</v>
      </c>
      <c r="F13" s="37"/>
      <c r="G13" s="37"/>
      <c r="H13" s="37"/>
      <c r="I13" s="37"/>
      <c r="J13" s="37"/>
      <c r="K13" s="37"/>
      <c r="L13" s="37"/>
      <c r="M13" s="31" t="s">
        <v>31</v>
      </c>
      <c r="N13" s="37"/>
      <c r="O13" s="238" t="s">
        <v>22</v>
      </c>
      <c r="P13" s="238"/>
      <c r="Q13" s="37"/>
      <c r="R13" s="38"/>
    </row>
    <row r="14" spans="2:18" s="1" customFormat="1" ht="7" customHeight="1">
      <c r="B14" s="36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8"/>
    </row>
    <row r="15" spans="2:18" s="1" customFormat="1" ht="14.5" customHeight="1">
      <c r="B15" s="36"/>
      <c r="C15" s="37"/>
      <c r="D15" s="31" t="s">
        <v>32</v>
      </c>
      <c r="E15" s="37"/>
      <c r="F15" s="37"/>
      <c r="G15" s="37"/>
      <c r="H15" s="37"/>
      <c r="I15" s="37"/>
      <c r="J15" s="37"/>
      <c r="K15" s="37"/>
      <c r="L15" s="37"/>
      <c r="M15" s="31" t="s">
        <v>29</v>
      </c>
      <c r="N15" s="37"/>
      <c r="O15" s="283" t="str">
        <f>IF('Rekapitulace stavby'!AN13="","",'Rekapitulace stavby'!AN13)</f>
        <v>Vyplň údaj</v>
      </c>
      <c r="P15" s="238"/>
      <c r="Q15" s="37"/>
      <c r="R15" s="38"/>
    </row>
    <row r="16" spans="2:18" s="1" customFormat="1" ht="18" customHeight="1">
      <c r="B16" s="36"/>
      <c r="C16" s="37"/>
      <c r="D16" s="37"/>
      <c r="E16" s="283" t="str">
        <f>IF('Rekapitulace stavby'!E14="","",'Rekapitulace stavby'!E14)</f>
        <v>Vyplň údaj</v>
      </c>
      <c r="F16" s="284"/>
      <c r="G16" s="284"/>
      <c r="H16" s="284"/>
      <c r="I16" s="284"/>
      <c r="J16" s="284"/>
      <c r="K16" s="284"/>
      <c r="L16" s="284"/>
      <c r="M16" s="31" t="s">
        <v>31</v>
      </c>
      <c r="N16" s="37"/>
      <c r="O16" s="283" t="str">
        <f>IF('Rekapitulace stavby'!AN14="","",'Rekapitulace stavby'!AN14)</f>
        <v>Vyplň údaj</v>
      </c>
      <c r="P16" s="238"/>
      <c r="Q16" s="37"/>
      <c r="R16" s="38"/>
    </row>
    <row r="17" spans="2:18" s="1" customFormat="1" ht="7" customHeight="1">
      <c r="B17" s="36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8"/>
    </row>
    <row r="18" spans="2:18" s="1" customFormat="1" ht="14.5" customHeight="1">
      <c r="B18" s="36"/>
      <c r="C18" s="37"/>
      <c r="D18" s="31" t="s">
        <v>34</v>
      </c>
      <c r="E18" s="37"/>
      <c r="F18" s="37"/>
      <c r="G18" s="37"/>
      <c r="H18" s="37"/>
      <c r="I18" s="37"/>
      <c r="J18" s="37"/>
      <c r="K18" s="37"/>
      <c r="L18" s="37"/>
      <c r="M18" s="31" t="s">
        <v>29</v>
      </c>
      <c r="N18" s="37"/>
      <c r="O18" s="238" t="str">
        <f>IF('Rekapitulace stavby'!AN16="","",'Rekapitulace stavby'!AN16)</f>
        <v/>
      </c>
      <c r="P18" s="238"/>
      <c r="Q18" s="37"/>
      <c r="R18" s="38"/>
    </row>
    <row r="19" spans="2:18" s="1" customFormat="1" ht="18" customHeight="1">
      <c r="B19" s="36"/>
      <c r="C19" s="37"/>
      <c r="D19" s="37"/>
      <c r="E19" s="29" t="str">
        <f>IF('Rekapitulace stavby'!E17="","",'Rekapitulace stavby'!E17)</f>
        <v xml:space="preserve"> </v>
      </c>
      <c r="F19" s="37"/>
      <c r="G19" s="37"/>
      <c r="H19" s="37"/>
      <c r="I19" s="37"/>
      <c r="J19" s="37"/>
      <c r="K19" s="37"/>
      <c r="L19" s="37"/>
      <c r="M19" s="31" t="s">
        <v>31</v>
      </c>
      <c r="N19" s="37"/>
      <c r="O19" s="238" t="str">
        <f>IF('Rekapitulace stavby'!AN17="","",'Rekapitulace stavby'!AN17)</f>
        <v/>
      </c>
      <c r="P19" s="238"/>
      <c r="Q19" s="37"/>
      <c r="R19" s="38"/>
    </row>
    <row r="20" spans="2:18" s="1" customFormat="1" ht="7" customHeight="1">
      <c r="B20" s="36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8"/>
    </row>
    <row r="21" spans="2:18" s="1" customFormat="1" ht="14.5" customHeight="1">
      <c r="B21" s="36"/>
      <c r="C21" s="37"/>
      <c r="D21" s="31" t="s">
        <v>37</v>
      </c>
      <c r="E21" s="37"/>
      <c r="F21" s="37"/>
      <c r="G21" s="37"/>
      <c r="H21" s="37"/>
      <c r="I21" s="37"/>
      <c r="J21" s="37"/>
      <c r="K21" s="37"/>
      <c r="L21" s="37"/>
      <c r="M21" s="31" t="s">
        <v>29</v>
      </c>
      <c r="N21" s="37"/>
      <c r="O21" s="238" t="s">
        <v>22</v>
      </c>
      <c r="P21" s="238"/>
      <c r="Q21" s="37"/>
      <c r="R21" s="38"/>
    </row>
    <row r="22" spans="2:18" s="1" customFormat="1" ht="18" customHeight="1">
      <c r="B22" s="36"/>
      <c r="C22" s="37"/>
      <c r="D22" s="37"/>
      <c r="E22" s="29" t="s">
        <v>38</v>
      </c>
      <c r="F22" s="37"/>
      <c r="G22" s="37"/>
      <c r="H22" s="37"/>
      <c r="I22" s="37"/>
      <c r="J22" s="37"/>
      <c r="K22" s="37"/>
      <c r="L22" s="37"/>
      <c r="M22" s="31" t="s">
        <v>31</v>
      </c>
      <c r="N22" s="37"/>
      <c r="O22" s="238" t="s">
        <v>22</v>
      </c>
      <c r="P22" s="238"/>
      <c r="Q22" s="37"/>
      <c r="R22" s="38"/>
    </row>
    <row r="23" spans="2:18" s="1" customFormat="1" ht="7" customHeight="1">
      <c r="B23" s="36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8"/>
    </row>
    <row r="24" spans="2:18" s="1" customFormat="1" ht="14.5" customHeight="1">
      <c r="B24" s="36"/>
      <c r="C24" s="37"/>
      <c r="D24" s="31" t="s">
        <v>39</v>
      </c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8"/>
    </row>
    <row r="25" spans="2:18" s="1" customFormat="1" ht="22.5" customHeight="1">
      <c r="B25" s="36"/>
      <c r="C25" s="37"/>
      <c r="D25" s="37"/>
      <c r="E25" s="243" t="s">
        <v>22</v>
      </c>
      <c r="F25" s="243"/>
      <c r="G25" s="243"/>
      <c r="H25" s="243"/>
      <c r="I25" s="243"/>
      <c r="J25" s="243"/>
      <c r="K25" s="243"/>
      <c r="L25" s="243"/>
      <c r="M25" s="37"/>
      <c r="N25" s="37"/>
      <c r="O25" s="37"/>
      <c r="P25" s="37"/>
      <c r="Q25" s="37"/>
      <c r="R25" s="38"/>
    </row>
    <row r="26" spans="2:18" s="1" customFormat="1" ht="7" customHeight="1">
      <c r="B26" s="36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8"/>
    </row>
    <row r="27" spans="2:18" s="1" customFormat="1" ht="7" customHeight="1">
      <c r="B27" s="36"/>
      <c r="C27" s="37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37"/>
      <c r="R27" s="38"/>
    </row>
    <row r="28" spans="2:18" s="1" customFormat="1" ht="14.5" customHeight="1">
      <c r="B28" s="36"/>
      <c r="C28" s="37"/>
      <c r="D28" s="128" t="s">
        <v>142</v>
      </c>
      <c r="E28" s="37"/>
      <c r="F28" s="37"/>
      <c r="G28" s="37"/>
      <c r="H28" s="37"/>
      <c r="I28" s="37"/>
      <c r="J28" s="37"/>
      <c r="K28" s="37"/>
      <c r="L28" s="37"/>
      <c r="M28" s="244">
        <f>N89</f>
        <v>0</v>
      </c>
      <c r="N28" s="244"/>
      <c r="O28" s="244"/>
      <c r="P28" s="244"/>
      <c r="Q28" s="37"/>
      <c r="R28" s="38"/>
    </row>
    <row r="29" spans="2:18" s="1" customFormat="1" ht="14.5" customHeight="1">
      <c r="B29" s="36"/>
      <c r="C29" s="37"/>
      <c r="D29" s="35" t="s">
        <v>128</v>
      </c>
      <c r="E29" s="37"/>
      <c r="F29" s="37"/>
      <c r="G29" s="37"/>
      <c r="H29" s="37"/>
      <c r="I29" s="37"/>
      <c r="J29" s="37"/>
      <c r="K29" s="37"/>
      <c r="L29" s="37"/>
      <c r="M29" s="244">
        <f>N104</f>
        <v>0</v>
      </c>
      <c r="N29" s="244"/>
      <c r="O29" s="244"/>
      <c r="P29" s="244"/>
      <c r="Q29" s="37"/>
      <c r="R29" s="38"/>
    </row>
    <row r="30" spans="2:18" s="1" customFormat="1" ht="7" customHeight="1">
      <c r="B30" s="36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8"/>
    </row>
    <row r="31" spans="2:18" s="1" customFormat="1" ht="25.4" customHeight="1">
      <c r="B31" s="36"/>
      <c r="C31" s="37"/>
      <c r="D31" s="129" t="s">
        <v>42</v>
      </c>
      <c r="E31" s="37"/>
      <c r="F31" s="37"/>
      <c r="G31" s="37"/>
      <c r="H31" s="37"/>
      <c r="I31" s="37"/>
      <c r="J31" s="37"/>
      <c r="K31" s="37"/>
      <c r="L31" s="37"/>
      <c r="M31" s="281">
        <f>ROUND(M28+M29,2)</f>
        <v>0</v>
      </c>
      <c r="N31" s="270"/>
      <c r="O31" s="270"/>
      <c r="P31" s="270"/>
      <c r="Q31" s="37"/>
      <c r="R31" s="38"/>
    </row>
    <row r="32" spans="2:18" s="1" customFormat="1" ht="7" customHeight="1">
      <c r="B32" s="36"/>
      <c r="C32" s="37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37"/>
      <c r="R32" s="38"/>
    </row>
    <row r="33" spans="2:18" s="1" customFormat="1" ht="14.5" customHeight="1">
      <c r="B33" s="36"/>
      <c r="C33" s="37"/>
      <c r="D33" s="43" t="s">
        <v>43</v>
      </c>
      <c r="E33" s="43" t="s">
        <v>44</v>
      </c>
      <c r="F33" s="44">
        <v>0.21</v>
      </c>
      <c r="G33" s="130" t="s">
        <v>45</v>
      </c>
      <c r="H33" s="278">
        <f>(SUM(BE104:BE111)+SUM(BE130:BE180))</f>
        <v>0</v>
      </c>
      <c r="I33" s="270"/>
      <c r="J33" s="270"/>
      <c r="K33" s="37"/>
      <c r="L33" s="37"/>
      <c r="M33" s="278">
        <f>ROUND((SUM(BE104:BE111)+SUM(BE130:BE180)),2)*F33</f>
        <v>0</v>
      </c>
      <c r="N33" s="270"/>
      <c r="O33" s="270"/>
      <c r="P33" s="270"/>
      <c r="Q33" s="37"/>
      <c r="R33" s="38"/>
    </row>
    <row r="34" spans="2:18" s="1" customFormat="1" ht="14.5" customHeight="1">
      <c r="B34" s="36"/>
      <c r="C34" s="37"/>
      <c r="D34" s="37"/>
      <c r="E34" s="43" t="s">
        <v>46</v>
      </c>
      <c r="F34" s="44">
        <v>0.15</v>
      </c>
      <c r="G34" s="130" t="s">
        <v>45</v>
      </c>
      <c r="H34" s="278">
        <f>(SUM(BF104:BF111)+SUM(BF130:BF180))</f>
        <v>0</v>
      </c>
      <c r="I34" s="270"/>
      <c r="J34" s="270"/>
      <c r="K34" s="37"/>
      <c r="L34" s="37"/>
      <c r="M34" s="278">
        <f>ROUND((SUM(BF104:BF111)+SUM(BF130:BF180)),2)*F34</f>
        <v>0</v>
      </c>
      <c r="N34" s="270"/>
      <c r="O34" s="270"/>
      <c r="P34" s="270"/>
      <c r="Q34" s="37"/>
      <c r="R34" s="38"/>
    </row>
    <row r="35" spans="2:18" s="1" customFormat="1" ht="14.5" customHeight="1" hidden="1">
      <c r="B35" s="36"/>
      <c r="C35" s="37"/>
      <c r="D35" s="37"/>
      <c r="E35" s="43" t="s">
        <v>47</v>
      </c>
      <c r="F35" s="44">
        <v>0.21</v>
      </c>
      <c r="G35" s="130" t="s">
        <v>45</v>
      </c>
      <c r="H35" s="278">
        <f>(SUM(BG104:BG111)+SUM(BG130:BG180))</f>
        <v>0</v>
      </c>
      <c r="I35" s="270"/>
      <c r="J35" s="270"/>
      <c r="K35" s="37"/>
      <c r="L35" s="37"/>
      <c r="M35" s="278">
        <v>0</v>
      </c>
      <c r="N35" s="270"/>
      <c r="O35" s="270"/>
      <c r="P35" s="270"/>
      <c r="Q35" s="37"/>
      <c r="R35" s="38"/>
    </row>
    <row r="36" spans="2:18" s="1" customFormat="1" ht="14.5" customHeight="1" hidden="1">
      <c r="B36" s="36"/>
      <c r="C36" s="37"/>
      <c r="D36" s="37"/>
      <c r="E36" s="43" t="s">
        <v>48</v>
      </c>
      <c r="F36" s="44">
        <v>0.15</v>
      </c>
      <c r="G36" s="130" t="s">
        <v>45</v>
      </c>
      <c r="H36" s="278">
        <f>(SUM(BH104:BH111)+SUM(BH130:BH180))</f>
        <v>0</v>
      </c>
      <c r="I36" s="270"/>
      <c r="J36" s="270"/>
      <c r="K36" s="37"/>
      <c r="L36" s="37"/>
      <c r="M36" s="278">
        <v>0</v>
      </c>
      <c r="N36" s="270"/>
      <c r="O36" s="270"/>
      <c r="P36" s="270"/>
      <c r="Q36" s="37"/>
      <c r="R36" s="38"/>
    </row>
    <row r="37" spans="2:18" s="1" customFormat="1" ht="14.5" customHeight="1" hidden="1">
      <c r="B37" s="36"/>
      <c r="C37" s="37"/>
      <c r="D37" s="37"/>
      <c r="E37" s="43" t="s">
        <v>49</v>
      </c>
      <c r="F37" s="44">
        <v>0</v>
      </c>
      <c r="G37" s="130" t="s">
        <v>45</v>
      </c>
      <c r="H37" s="278">
        <f>(SUM(BI104:BI111)+SUM(BI130:BI180))</f>
        <v>0</v>
      </c>
      <c r="I37" s="270"/>
      <c r="J37" s="270"/>
      <c r="K37" s="37"/>
      <c r="L37" s="37"/>
      <c r="M37" s="278">
        <v>0</v>
      </c>
      <c r="N37" s="270"/>
      <c r="O37" s="270"/>
      <c r="P37" s="270"/>
      <c r="Q37" s="37"/>
      <c r="R37" s="38"/>
    </row>
    <row r="38" spans="2:18" s="1" customFormat="1" ht="7" customHeight="1">
      <c r="B38" s="36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8"/>
    </row>
    <row r="39" spans="2:18" s="1" customFormat="1" ht="25.4" customHeight="1">
      <c r="B39" s="36"/>
      <c r="C39" s="126"/>
      <c r="D39" s="131" t="s">
        <v>50</v>
      </c>
      <c r="E39" s="80"/>
      <c r="F39" s="80"/>
      <c r="G39" s="132" t="s">
        <v>51</v>
      </c>
      <c r="H39" s="133" t="s">
        <v>52</v>
      </c>
      <c r="I39" s="80"/>
      <c r="J39" s="80"/>
      <c r="K39" s="80"/>
      <c r="L39" s="279">
        <f>SUM(M31:M37)</f>
        <v>0</v>
      </c>
      <c r="M39" s="279"/>
      <c r="N39" s="279"/>
      <c r="O39" s="279"/>
      <c r="P39" s="280"/>
      <c r="Q39" s="126"/>
      <c r="R39" s="38"/>
    </row>
    <row r="40" spans="2:18" s="1" customFormat="1" ht="14.5" customHeight="1">
      <c r="B40" s="36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8"/>
    </row>
    <row r="41" spans="2:18" s="1" customFormat="1" ht="14.5" customHeight="1">
      <c r="B41" s="36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8"/>
    </row>
    <row r="42" spans="2:18" ht="13.5">
      <c r="B42" s="23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4"/>
    </row>
    <row r="43" spans="2:18" ht="13.5">
      <c r="B43" s="23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4"/>
    </row>
    <row r="44" spans="2:18" ht="13.5">
      <c r="B44" s="23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4"/>
    </row>
    <row r="45" spans="2:18" ht="13.5">
      <c r="B45" s="23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4"/>
    </row>
    <row r="46" spans="2:18" ht="13.5">
      <c r="B46" s="23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4"/>
    </row>
    <row r="47" spans="2:18" ht="13.5">
      <c r="B47" s="23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4"/>
    </row>
    <row r="48" spans="2:18" ht="13.5">
      <c r="B48" s="23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4"/>
    </row>
    <row r="49" spans="2:18" ht="13.5">
      <c r="B49" s="23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4"/>
    </row>
    <row r="50" spans="2:18" s="1" customFormat="1" ht="13.5">
      <c r="B50" s="36"/>
      <c r="C50" s="37"/>
      <c r="D50" s="51" t="s">
        <v>53</v>
      </c>
      <c r="E50" s="52"/>
      <c r="F50" s="52"/>
      <c r="G50" s="52"/>
      <c r="H50" s="53"/>
      <c r="I50" s="37"/>
      <c r="J50" s="51" t="s">
        <v>54</v>
      </c>
      <c r="K50" s="52"/>
      <c r="L50" s="52"/>
      <c r="M50" s="52"/>
      <c r="N50" s="52"/>
      <c r="O50" s="52"/>
      <c r="P50" s="53"/>
      <c r="Q50" s="37"/>
      <c r="R50" s="38"/>
    </row>
    <row r="51" spans="2:18" ht="13.5">
      <c r="B51" s="23"/>
      <c r="C51" s="27"/>
      <c r="D51" s="54"/>
      <c r="E51" s="27"/>
      <c r="F51" s="27"/>
      <c r="G51" s="27"/>
      <c r="H51" s="55"/>
      <c r="I51" s="27"/>
      <c r="J51" s="54"/>
      <c r="K51" s="27"/>
      <c r="L51" s="27"/>
      <c r="M51" s="27"/>
      <c r="N51" s="27"/>
      <c r="O51" s="27"/>
      <c r="P51" s="55"/>
      <c r="Q51" s="27"/>
      <c r="R51" s="24"/>
    </row>
    <row r="52" spans="2:18" ht="13.5">
      <c r="B52" s="23"/>
      <c r="C52" s="27"/>
      <c r="D52" s="54"/>
      <c r="E52" s="27"/>
      <c r="F52" s="27"/>
      <c r="G52" s="27"/>
      <c r="H52" s="55"/>
      <c r="I52" s="27"/>
      <c r="J52" s="54"/>
      <c r="K52" s="27"/>
      <c r="L52" s="27"/>
      <c r="M52" s="27"/>
      <c r="N52" s="27"/>
      <c r="O52" s="27"/>
      <c r="P52" s="55"/>
      <c r="Q52" s="27"/>
      <c r="R52" s="24"/>
    </row>
    <row r="53" spans="2:18" ht="13.5">
      <c r="B53" s="23"/>
      <c r="C53" s="27"/>
      <c r="D53" s="54"/>
      <c r="E53" s="27"/>
      <c r="F53" s="27"/>
      <c r="G53" s="27"/>
      <c r="H53" s="55"/>
      <c r="I53" s="27"/>
      <c r="J53" s="54"/>
      <c r="K53" s="27"/>
      <c r="L53" s="27"/>
      <c r="M53" s="27"/>
      <c r="N53" s="27"/>
      <c r="O53" s="27"/>
      <c r="P53" s="55"/>
      <c r="Q53" s="27"/>
      <c r="R53" s="24"/>
    </row>
    <row r="54" spans="2:18" ht="13.5">
      <c r="B54" s="23"/>
      <c r="C54" s="27"/>
      <c r="D54" s="54"/>
      <c r="E54" s="27"/>
      <c r="F54" s="27"/>
      <c r="G54" s="27"/>
      <c r="H54" s="55"/>
      <c r="I54" s="27"/>
      <c r="J54" s="54"/>
      <c r="K54" s="27"/>
      <c r="L54" s="27"/>
      <c r="M54" s="27"/>
      <c r="N54" s="27"/>
      <c r="O54" s="27"/>
      <c r="P54" s="55"/>
      <c r="Q54" s="27"/>
      <c r="R54" s="24"/>
    </row>
    <row r="55" spans="2:18" ht="13.5">
      <c r="B55" s="23"/>
      <c r="C55" s="27"/>
      <c r="D55" s="54"/>
      <c r="E55" s="27"/>
      <c r="F55" s="27"/>
      <c r="G55" s="27"/>
      <c r="H55" s="55"/>
      <c r="I55" s="27"/>
      <c r="J55" s="54"/>
      <c r="K55" s="27"/>
      <c r="L55" s="27"/>
      <c r="M55" s="27"/>
      <c r="N55" s="27"/>
      <c r="O55" s="27"/>
      <c r="P55" s="55"/>
      <c r="Q55" s="27"/>
      <c r="R55" s="24"/>
    </row>
    <row r="56" spans="2:18" ht="13.5">
      <c r="B56" s="23"/>
      <c r="C56" s="27"/>
      <c r="D56" s="54"/>
      <c r="E56" s="27"/>
      <c r="F56" s="27"/>
      <c r="G56" s="27"/>
      <c r="H56" s="55"/>
      <c r="I56" s="27"/>
      <c r="J56" s="54"/>
      <c r="K56" s="27"/>
      <c r="L56" s="27"/>
      <c r="M56" s="27"/>
      <c r="N56" s="27"/>
      <c r="O56" s="27"/>
      <c r="P56" s="55"/>
      <c r="Q56" s="27"/>
      <c r="R56" s="24"/>
    </row>
    <row r="57" spans="2:18" ht="13.5">
      <c r="B57" s="23"/>
      <c r="C57" s="27"/>
      <c r="D57" s="54"/>
      <c r="E57" s="27"/>
      <c r="F57" s="27"/>
      <c r="G57" s="27"/>
      <c r="H57" s="55"/>
      <c r="I57" s="27"/>
      <c r="J57" s="54"/>
      <c r="K57" s="27"/>
      <c r="L57" s="27"/>
      <c r="M57" s="27"/>
      <c r="N57" s="27"/>
      <c r="O57" s="27"/>
      <c r="P57" s="55"/>
      <c r="Q57" s="27"/>
      <c r="R57" s="24"/>
    </row>
    <row r="58" spans="2:18" ht="13.5">
      <c r="B58" s="23"/>
      <c r="C58" s="27"/>
      <c r="D58" s="54"/>
      <c r="E58" s="27"/>
      <c r="F58" s="27"/>
      <c r="G58" s="27"/>
      <c r="H58" s="55"/>
      <c r="I58" s="27"/>
      <c r="J58" s="54"/>
      <c r="K58" s="27"/>
      <c r="L58" s="27"/>
      <c r="M58" s="27"/>
      <c r="N58" s="27"/>
      <c r="O58" s="27"/>
      <c r="P58" s="55"/>
      <c r="Q58" s="27"/>
      <c r="R58" s="24"/>
    </row>
    <row r="59" spans="2:18" s="1" customFormat="1" ht="13.5">
      <c r="B59" s="36"/>
      <c r="C59" s="37"/>
      <c r="D59" s="56" t="s">
        <v>55</v>
      </c>
      <c r="E59" s="57"/>
      <c r="F59" s="57"/>
      <c r="G59" s="58" t="s">
        <v>56</v>
      </c>
      <c r="H59" s="59"/>
      <c r="I59" s="37"/>
      <c r="J59" s="56" t="s">
        <v>55</v>
      </c>
      <c r="K59" s="57"/>
      <c r="L59" s="57"/>
      <c r="M59" s="57"/>
      <c r="N59" s="58" t="s">
        <v>56</v>
      </c>
      <c r="O59" s="57"/>
      <c r="P59" s="59"/>
      <c r="Q59" s="37"/>
      <c r="R59" s="38"/>
    </row>
    <row r="60" spans="2:18" ht="13.5">
      <c r="B60" s="23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4"/>
    </row>
    <row r="61" spans="2:18" s="1" customFormat="1" ht="13.5">
      <c r="B61" s="36"/>
      <c r="C61" s="37"/>
      <c r="D61" s="51" t="s">
        <v>57</v>
      </c>
      <c r="E61" s="52"/>
      <c r="F61" s="52"/>
      <c r="G61" s="52"/>
      <c r="H61" s="53"/>
      <c r="I61" s="37"/>
      <c r="J61" s="51" t="s">
        <v>58</v>
      </c>
      <c r="K61" s="52"/>
      <c r="L61" s="52"/>
      <c r="M61" s="52"/>
      <c r="N61" s="52"/>
      <c r="O61" s="52"/>
      <c r="P61" s="53"/>
      <c r="Q61" s="37"/>
      <c r="R61" s="38"/>
    </row>
    <row r="62" spans="2:18" ht="13.5">
      <c r="B62" s="23"/>
      <c r="C62" s="27"/>
      <c r="D62" s="54"/>
      <c r="E62" s="27"/>
      <c r="F62" s="27"/>
      <c r="G62" s="27"/>
      <c r="H62" s="55"/>
      <c r="I62" s="27"/>
      <c r="J62" s="54"/>
      <c r="K62" s="27"/>
      <c r="L62" s="27"/>
      <c r="M62" s="27"/>
      <c r="N62" s="27"/>
      <c r="O62" s="27"/>
      <c r="P62" s="55"/>
      <c r="Q62" s="27"/>
      <c r="R62" s="24"/>
    </row>
    <row r="63" spans="2:18" ht="13.5">
      <c r="B63" s="23"/>
      <c r="C63" s="27"/>
      <c r="D63" s="54"/>
      <c r="E63" s="27"/>
      <c r="F63" s="27"/>
      <c r="G63" s="27"/>
      <c r="H63" s="55"/>
      <c r="I63" s="27"/>
      <c r="J63" s="54"/>
      <c r="K63" s="27"/>
      <c r="L63" s="27"/>
      <c r="M63" s="27"/>
      <c r="N63" s="27"/>
      <c r="O63" s="27"/>
      <c r="P63" s="55"/>
      <c r="Q63" s="27"/>
      <c r="R63" s="24"/>
    </row>
    <row r="64" spans="2:18" ht="13.5">
      <c r="B64" s="23"/>
      <c r="C64" s="27"/>
      <c r="D64" s="54"/>
      <c r="E64" s="27"/>
      <c r="F64" s="27"/>
      <c r="G64" s="27"/>
      <c r="H64" s="55"/>
      <c r="I64" s="27"/>
      <c r="J64" s="54"/>
      <c r="K64" s="27"/>
      <c r="L64" s="27"/>
      <c r="M64" s="27"/>
      <c r="N64" s="27"/>
      <c r="O64" s="27"/>
      <c r="P64" s="55"/>
      <c r="Q64" s="27"/>
      <c r="R64" s="24"/>
    </row>
    <row r="65" spans="2:18" ht="13.5">
      <c r="B65" s="23"/>
      <c r="C65" s="27"/>
      <c r="D65" s="54"/>
      <c r="E65" s="27"/>
      <c r="F65" s="27"/>
      <c r="G65" s="27"/>
      <c r="H65" s="55"/>
      <c r="I65" s="27"/>
      <c r="J65" s="54"/>
      <c r="K65" s="27"/>
      <c r="L65" s="27"/>
      <c r="M65" s="27"/>
      <c r="N65" s="27"/>
      <c r="O65" s="27"/>
      <c r="P65" s="55"/>
      <c r="Q65" s="27"/>
      <c r="R65" s="24"/>
    </row>
    <row r="66" spans="2:18" ht="13.5">
      <c r="B66" s="23"/>
      <c r="C66" s="27"/>
      <c r="D66" s="54"/>
      <c r="E66" s="27"/>
      <c r="F66" s="27"/>
      <c r="G66" s="27"/>
      <c r="H66" s="55"/>
      <c r="I66" s="27"/>
      <c r="J66" s="54"/>
      <c r="K66" s="27"/>
      <c r="L66" s="27"/>
      <c r="M66" s="27"/>
      <c r="N66" s="27"/>
      <c r="O66" s="27"/>
      <c r="P66" s="55"/>
      <c r="Q66" s="27"/>
      <c r="R66" s="24"/>
    </row>
    <row r="67" spans="2:18" ht="13.5">
      <c r="B67" s="23"/>
      <c r="C67" s="27"/>
      <c r="D67" s="54"/>
      <c r="E67" s="27"/>
      <c r="F67" s="27"/>
      <c r="G67" s="27"/>
      <c r="H67" s="55"/>
      <c r="I67" s="27"/>
      <c r="J67" s="54"/>
      <c r="K67" s="27"/>
      <c r="L67" s="27"/>
      <c r="M67" s="27"/>
      <c r="N67" s="27"/>
      <c r="O67" s="27"/>
      <c r="P67" s="55"/>
      <c r="Q67" s="27"/>
      <c r="R67" s="24"/>
    </row>
    <row r="68" spans="2:18" ht="13.5">
      <c r="B68" s="23"/>
      <c r="C68" s="27"/>
      <c r="D68" s="54"/>
      <c r="E68" s="27"/>
      <c r="F68" s="27"/>
      <c r="G68" s="27"/>
      <c r="H68" s="55"/>
      <c r="I68" s="27"/>
      <c r="J68" s="54"/>
      <c r="K68" s="27"/>
      <c r="L68" s="27"/>
      <c r="M68" s="27"/>
      <c r="N68" s="27"/>
      <c r="O68" s="27"/>
      <c r="P68" s="55"/>
      <c r="Q68" s="27"/>
      <c r="R68" s="24"/>
    </row>
    <row r="69" spans="2:18" ht="13.5">
      <c r="B69" s="23"/>
      <c r="C69" s="27"/>
      <c r="D69" s="54"/>
      <c r="E69" s="27"/>
      <c r="F69" s="27"/>
      <c r="G69" s="27"/>
      <c r="H69" s="55"/>
      <c r="I69" s="27"/>
      <c r="J69" s="54"/>
      <c r="K69" s="27"/>
      <c r="L69" s="27"/>
      <c r="M69" s="27"/>
      <c r="N69" s="27"/>
      <c r="O69" s="27"/>
      <c r="P69" s="55"/>
      <c r="Q69" s="27"/>
      <c r="R69" s="24"/>
    </row>
    <row r="70" spans="2:18" s="1" customFormat="1" ht="13.5">
      <c r="B70" s="36"/>
      <c r="C70" s="37"/>
      <c r="D70" s="56" t="s">
        <v>55</v>
      </c>
      <c r="E70" s="57"/>
      <c r="F70" s="57"/>
      <c r="G70" s="58" t="s">
        <v>56</v>
      </c>
      <c r="H70" s="59"/>
      <c r="I70" s="37"/>
      <c r="J70" s="56" t="s">
        <v>55</v>
      </c>
      <c r="K70" s="57"/>
      <c r="L70" s="57"/>
      <c r="M70" s="57"/>
      <c r="N70" s="58" t="s">
        <v>56</v>
      </c>
      <c r="O70" s="57"/>
      <c r="P70" s="59"/>
      <c r="Q70" s="37"/>
      <c r="R70" s="38"/>
    </row>
    <row r="71" spans="2:18" s="1" customFormat="1" ht="14.5" customHeight="1">
      <c r="B71" s="60"/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1"/>
      <c r="P71" s="61"/>
      <c r="Q71" s="61"/>
      <c r="R71" s="62"/>
    </row>
    <row r="75" spans="2:18" s="1" customFormat="1" ht="7" customHeight="1">
      <c r="B75" s="134"/>
      <c r="C75" s="135"/>
      <c r="D75" s="135"/>
      <c r="E75" s="135"/>
      <c r="F75" s="135"/>
      <c r="G75" s="135"/>
      <c r="H75" s="135"/>
      <c r="I75" s="135"/>
      <c r="J75" s="135"/>
      <c r="K75" s="135"/>
      <c r="L75" s="135"/>
      <c r="M75" s="135"/>
      <c r="N75" s="135"/>
      <c r="O75" s="135"/>
      <c r="P75" s="135"/>
      <c r="Q75" s="135"/>
      <c r="R75" s="136"/>
    </row>
    <row r="76" spans="2:21" s="1" customFormat="1" ht="37" customHeight="1">
      <c r="B76" s="36"/>
      <c r="C76" s="223" t="s">
        <v>143</v>
      </c>
      <c r="D76" s="224"/>
      <c r="E76" s="224"/>
      <c r="F76" s="224"/>
      <c r="G76" s="224"/>
      <c r="H76" s="224"/>
      <c r="I76" s="224"/>
      <c r="J76" s="224"/>
      <c r="K76" s="224"/>
      <c r="L76" s="224"/>
      <c r="M76" s="224"/>
      <c r="N76" s="224"/>
      <c r="O76" s="224"/>
      <c r="P76" s="224"/>
      <c r="Q76" s="224"/>
      <c r="R76" s="38"/>
      <c r="T76" s="137"/>
      <c r="U76" s="137"/>
    </row>
    <row r="77" spans="2:21" s="1" customFormat="1" ht="7" customHeight="1">
      <c r="B77" s="36"/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8"/>
      <c r="T77" s="137"/>
      <c r="U77" s="137"/>
    </row>
    <row r="78" spans="2:21" s="1" customFormat="1" ht="30" customHeight="1">
      <c r="B78" s="36"/>
      <c r="C78" s="31" t="s">
        <v>19</v>
      </c>
      <c r="D78" s="37"/>
      <c r="E78" s="37"/>
      <c r="F78" s="271" t="str">
        <f>F6</f>
        <v>Výměna technologie měnírny Letná - DPS</v>
      </c>
      <c r="G78" s="272"/>
      <c r="H78" s="272"/>
      <c r="I78" s="272"/>
      <c r="J78" s="272"/>
      <c r="K78" s="272"/>
      <c r="L78" s="272"/>
      <c r="M78" s="272"/>
      <c r="N78" s="272"/>
      <c r="O78" s="272"/>
      <c r="P78" s="272"/>
      <c r="Q78" s="37"/>
      <c r="R78" s="38"/>
      <c r="T78" s="137"/>
      <c r="U78" s="137"/>
    </row>
    <row r="79" spans="2:21" ht="30" customHeight="1">
      <c r="B79" s="23"/>
      <c r="C79" s="31" t="s">
        <v>140</v>
      </c>
      <c r="D79" s="27"/>
      <c r="E79" s="27"/>
      <c r="F79" s="271" t="s">
        <v>989</v>
      </c>
      <c r="G79" s="239"/>
      <c r="H79" s="239"/>
      <c r="I79" s="239"/>
      <c r="J79" s="239"/>
      <c r="K79" s="239"/>
      <c r="L79" s="239"/>
      <c r="M79" s="239"/>
      <c r="N79" s="239"/>
      <c r="O79" s="239"/>
      <c r="P79" s="239"/>
      <c r="Q79" s="27"/>
      <c r="R79" s="24"/>
      <c r="T79" s="186"/>
      <c r="U79" s="186"/>
    </row>
    <row r="80" spans="2:21" s="1" customFormat="1" ht="37" customHeight="1">
      <c r="B80" s="36"/>
      <c r="C80" s="70" t="s">
        <v>990</v>
      </c>
      <c r="D80" s="37"/>
      <c r="E80" s="37"/>
      <c r="F80" s="225" t="str">
        <f>F8</f>
        <v>2 - Hromosvod</v>
      </c>
      <c r="G80" s="270"/>
      <c r="H80" s="270"/>
      <c r="I80" s="270"/>
      <c r="J80" s="270"/>
      <c r="K80" s="270"/>
      <c r="L80" s="270"/>
      <c r="M80" s="270"/>
      <c r="N80" s="270"/>
      <c r="O80" s="270"/>
      <c r="P80" s="270"/>
      <c r="Q80" s="37"/>
      <c r="R80" s="38"/>
      <c r="T80" s="137"/>
      <c r="U80" s="137"/>
    </row>
    <row r="81" spans="2:21" s="1" customFormat="1" ht="7" customHeight="1">
      <c r="B81" s="36"/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8"/>
      <c r="T81" s="137"/>
      <c r="U81" s="137"/>
    </row>
    <row r="82" spans="2:21" s="1" customFormat="1" ht="18" customHeight="1">
      <c r="B82" s="36"/>
      <c r="C82" s="31" t="s">
        <v>24</v>
      </c>
      <c r="D82" s="37"/>
      <c r="E82" s="37"/>
      <c r="F82" s="29" t="str">
        <f>F10</f>
        <v>Plzeň</v>
      </c>
      <c r="G82" s="37"/>
      <c r="H82" s="37"/>
      <c r="I82" s="37"/>
      <c r="J82" s="37"/>
      <c r="K82" s="31" t="s">
        <v>26</v>
      </c>
      <c r="L82" s="37"/>
      <c r="M82" s="266" t="str">
        <f>IF(O10="","",O10)</f>
        <v>18. 7. 2017</v>
      </c>
      <c r="N82" s="266"/>
      <c r="O82" s="266"/>
      <c r="P82" s="266"/>
      <c r="Q82" s="37"/>
      <c r="R82" s="38"/>
      <c r="T82" s="137"/>
      <c r="U82" s="137"/>
    </row>
    <row r="83" spans="2:21" s="1" customFormat="1" ht="7" customHeight="1"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8"/>
      <c r="T83" s="137"/>
      <c r="U83" s="137"/>
    </row>
    <row r="84" spans="2:21" s="1" customFormat="1" ht="13.5">
      <c r="B84" s="36"/>
      <c r="C84" s="31" t="s">
        <v>28</v>
      </c>
      <c r="D84" s="37"/>
      <c r="E84" s="37"/>
      <c r="F84" s="29" t="str">
        <f>E13</f>
        <v>Plzeňské městské dopravní podniky, a.s.</v>
      </c>
      <c r="G84" s="37"/>
      <c r="H84" s="37"/>
      <c r="I84" s="37"/>
      <c r="J84" s="37"/>
      <c r="K84" s="31" t="s">
        <v>34</v>
      </c>
      <c r="L84" s="37"/>
      <c r="M84" s="238" t="str">
        <f>E19</f>
        <v xml:space="preserve"> </v>
      </c>
      <c r="N84" s="238"/>
      <c r="O84" s="238"/>
      <c r="P84" s="238"/>
      <c r="Q84" s="238"/>
      <c r="R84" s="38"/>
      <c r="T84" s="137"/>
      <c r="U84" s="137"/>
    </row>
    <row r="85" spans="2:21" s="1" customFormat="1" ht="14.5" customHeight="1">
      <c r="B85" s="36"/>
      <c r="C85" s="31" t="s">
        <v>32</v>
      </c>
      <c r="D85" s="37"/>
      <c r="E85" s="37"/>
      <c r="F85" s="29" t="str">
        <f>IF(E16="","",E16)</f>
        <v>Vyplň údaj</v>
      </c>
      <c r="G85" s="37"/>
      <c r="H85" s="37"/>
      <c r="I85" s="37"/>
      <c r="J85" s="37"/>
      <c r="K85" s="31" t="s">
        <v>37</v>
      </c>
      <c r="L85" s="37"/>
      <c r="M85" s="238" t="str">
        <f>E22</f>
        <v>RPE, s.r.o.</v>
      </c>
      <c r="N85" s="238"/>
      <c r="O85" s="238"/>
      <c r="P85" s="238"/>
      <c r="Q85" s="238"/>
      <c r="R85" s="38"/>
      <c r="T85" s="137"/>
      <c r="U85" s="137"/>
    </row>
    <row r="86" spans="2:21" s="1" customFormat="1" ht="10.4" customHeight="1">
      <c r="B86" s="36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8"/>
      <c r="T86" s="137"/>
      <c r="U86" s="137"/>
    </row>
    <row r="87" spans="2:21" s="1" customFormat="1" ht="29.25" customHeight="1">
      <c r="B87" s="36"/>
      <c r="C87" s="276" t="s">
        <v>144</v>
      </c>
      <c r="D87" s="277"/>
      <c r="E87" s="277"/>
      <c r="F87" s="277"/>
      <c r="G87" s="277"/>
      <c r="H87" s="126"/>
      <c r="I87" s="126"/>
      <c r="J87" s="126"/>
      <c r="K87" s="126"/>
      <c r="L87" s="126"/>
      <c r="M87" s="126"/>
      <c r="N87" s="276" t="s">
        <v>145</v>
      </c>
      <c r="O87" s="277"/>
      <c r="P87" s="277"/>
      <c r="Q87" s="277"/>
      <c r="R87" s="38"/>
      <c r="T87" s="137"/>
      <c r="U87" s="137"/>
    </row>
    <row r="88" spans="2:21" s="1" customFormat="1" ht="10.4" customHeight="1"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8"/>
      <c r="T88" s="137"/>
      <c r="U88" s="137"/>
    </row>
    <row r="89" spans="2:47" s="1" customFormat="1" ht="29.25" customHeight="1">
      <c r="B89" s="36"/>
      <c r="C89" s="138" t="s">
        <v>146</v>
      </c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197">
        <f>N130</f>
        <v>0</v>
      </c>
      <c r="O89" s="273"/>
      <c r="P89" s="273"/>
      <c r="Q89" s="273"/>
      <c r="R89" s="38"/>
      <c r="T89" s="137"/>
      <c r="U89" s="137"/>
      <c r="AU89" s="19" t="s">
        <v>147</v>
      </c>
    </row>
    <row r="90" spans="2:21" s="7" customFormat="1" ht="25" customHeight="1">
      <c r="B90" s="139"/>
      <c r="C90" s="140"/>
      <c r="D90" s="141" t="s">
        <v>994</v>
      </c>
      <c r="E90" s="140"/>
      <c r="F90" s="140"/>
      <c r="G90" s="140"/>
      <c r="H90" s="140"/>
      <c r="I90" s="140"/>
      <c r="J90" s="140"/>
      <c r="K90" s="140"/>
      <c r="L90" s="140"/>
      <c r="M90" s="140"/>
      <c r="N90" s="257">
        <f>N131</f>
        <v>0</v>
      </c>
      <c r="O90" s="275"/>
      <c r="P90" s="275"/>
      <c r="Q90" s="275"/>
      <c r="R90" s="142"/>
      <c r="T90" s="143"/>
      <c r="U90" s="143"/>
    </row>
    <row r="91" spans="2:21" s="8" customFormat="1" ht="19.9" customHeight="1">
      <c r="B91" s="144"/>
      <c r="C91" s="104"/>
      <c r="D91" s="115" t="s">
        <v>314</v>
      </c>
      <c r="E91" s="104"/>
      <c r="F91" s="104"/>
      <c r="G91" s="104"/>
      <c r="H91" s="104"/>
      <c r="I91" s="104"/>
      <c r="J91" s="104"/>
      <c r="K91" s="104"/>
      <c r="L91" s="104"/>
      <c r="M91" s="104"/>
      <c r="N91" s="202">
        <f>N132</f>
        <v>0</v>
      </c>
      <c r="O91" s="205"/>
      <c r="P91" s="205"/>
      <c r="Q91" s="205"/>
      <c r="R91" s="145"/>
      <c r="T91" s="146"/>
      <c r="U91" s="146"/>
    </row>
    <row r="92" spans="2:21" s="7" customFormat="1" ht="25" customHeight="1">
      <c r="B92" s="139"/>
      <c r="C92" s="140"/>
      <c r="D92" s="141" t="s">
        <v>148</v>
      </c>
      <c r="E92" s="140"/>
      <c r="F92" s="140"/>
      <c r="G92" s="140"/>
      <c r="H92" s="140"/>
      <c r="I92" s="140"/>
      <c r="J92" s="140"/>
      <c r="K92" s="140"/>
      <c r="L92" s="140"/>
      <c r="M92" s="140"/>
      <c r="N92" s="257">
        <f>N135</f>
        <v>0</v>
      </c>
      <c r="O92" s="275"/>
      <c r="P92" s="275"/>
      <c r="Q92" s="275"/>
      <c r="R92" s="142"/>
      <c r="T92" s="143"/>
      <c r="U92" s="143"/>
    </row>
    <row r="93" spans="2:21" s="8" customFormat="1" ht="19.9" customHeight="1">
      <c r="B93" s="144"/>
      <c r="C93" s="104"/>
      <c r="D93" s="115" t="s">
        <v>149</v>
      </c>
      <c r="E93" s="104"/>
      <c r="F93" s="104"/>
      <c r="G93" s="104"/>
      <c r="H93" s="104"/>
      <c r="I93" s="104"/>
      <c r="J93" s="104"/>
      <c r="K93" s="104"/>
      <c r="L93" s="104"/>
      <c r="M93" s="104"/>
      <c r="N93" s="202">
        <f>N136</f>
        <v>0</v>
      </c>
      <c r="O93" s="205"/>
      <c r="P93" s="205"/>
      <c r="Q93" s="205"/>
      <c r="R93" s="145"/>
      <c r="T93" s="146"/>
      <c r="U93" s="146"/>
    </row>
    <row r="94" spans="2:21" s="8" customFormat="1" ht="19.9" customHeight="1">
      <c r="B94" s="144"/>
      <c r="C94" s="104"/>
      <c r="D94" s="115" t="s">
        <v>316</v>
      </c>
      <c r="E94" s="104"/>
      <c r="F94" s="104"/>
      <c r="G94" s="104"/>
      <c r="H94" s="104"/>
      <c r="I94" s="104"/>
      <c r="J94" s="104"/>
      <c r="K94" s="104"/>
      <c r="L94" s="104"/>
      <c r="M94" s="104"/>
      <c r="N94" s="202">
        <f>N159</f>
        <v>0</v>
      </c>
      <c r="O94" s="205"/>
      <c r="P94" s="205"/>
      <c r="Q94" s="205"/>
      <c r="R94" s="145"/>
      <c r="T94" s="146"/>
      <c r="U94" s="146"/>
    </row>
    <row r="95" spans="2:21" s="7" customFormat="1" ht="25" customHeight="1">
      <c r="B95" s="139"/>
      <c r="C95" s="140"/>
      <c r="D95" s="141" t="s">
        <v>317</v>
      </c>
      <c r="E95" s="140"/>
      <c r="F95" s="140"/>
      <c r="G95" s="140"/>
      <c r="H95" s="140"/>
      <c r="I95" s="140"/>
      <c r="J95" s="140"/>
      <c r="K95" s="140"/>
      <c r="L95" s="140"/>
      <c r="M95" s="140"/>
      <c r="N95" s="257">
        <f>N165</f>
        <v>0</v>
      </c>
      <c r="O95" s="275"/>
      <c r="P95" s="275"/>
      <c r="Q95" s="275"/>
      <c r="R95" s="142"/>
      <c r="T95" s="143"/>
      <c r="U95" s="143"/>
    </row>
    <row r="96" spans="2:21" s="7" customFormat="1" ht="25" customHeight="1">
      <c r="B96" s="139"/>
      <c r="C96" s="140"/>
      <c r="D96" s="141" t="s">
        <v>151</v>
      </c>
      <c r="E96" s="140"/>
      <c r="F96" s="140"/>
      <c r="G96" s="140"/>
      <c r="H96" s="140"/>
      <c r="I96" s="140"/>
      <c r="J96" s="140"/>
      <c r="K96" s="140"/>
      <c r="L96" s="140"/>
      <c r="M96" s="140"/>
      <c r="N96" s="257">
        <f>N167</f>
        <v>0</v>
      </c>
      <c r="O96" s="275"/>
      <c r="P96" s="275"/>
      <c r="Q96" s="275"/>
      <c r="R96" s="142"/>
      <c r="T96" s="143"/>
      <c r="U96" s="143"/>
    </row>
    <row r="97" spans="2:21" s="8" customFormat="1" ht="19.9" customHeight="1">
      <c r="B97" s="144"/>
      <c r="C97" s="104"/>
      <c r="D97" s="115" t="s">
        <v>152</v>
      </c>
      <c r="E97" s="104"/>
      <c r="F97" s="104"/>
      <c r="G97" s="104"/>
      <c r="H97" s="104"/>
      <c r="I97" s="104"/>
      <c r="J97" s="104"/>
      <c r="K97" s="104"/>
      <c r="L97" s="104"/>
      <c r="M97" s="104"/>
      <c r="N97" s="202">
        <f>N168</f>
        <v>0</v>
      </c>
      <c r="O97" s="205"/>
      <c r="P97" s="205"/>
      <c r="Q97" s="205"/>
      <c r="R97" s="145"/>
      <c r="T97" s="146"/>
      <c r="U97" s="146"/>
    </row>
    <row r="98" spans="2:21" s="7" customFormat="1" ht="25" customHeight="1">
      <c r="B98" s="139"/>
      <c r="C98" s="140"/>
      <c r="D98" s="141" t="s">
        <v>154</v>
      </c>
      <c r="E98" s="140"/>
      <c r="F98" s="140"/>
      <c r="G98" s="140"/>
      <c r="H98" s="140"/>
      <c r="I98" s="140"/>
      <c r="J98" s="140"/>
      <c r="K98" s="140"/>
      <c r="L98" s="140"/>
      <c r="M98" s="140"/>
      <c r="N98" s="257">
        <f>N171</f>
        <v>0</v>
      </c>
      <c r="O98" s="275"/>
      <c r="P98" s="275"/>
      <c r="Q98" s="275"/>
      <c r="R98" s="142"/>
      <c r="T98" s="143"/>
      <c r="U98" s="143"/>
    </row>
    <row r="99" spans="2:21" s="8" customFormat="1" ht="19.9" customHeight="1">
      <c r="B99" s="144"/>
      <c r="C99" s="104"/>
      <c r="D99" s="115" t="s">
        <v>155</v>
      </c>
      <c r="E99" s="104"/>
      <c r="F99" s="104"/>
      <c r="G99" s="104"/>
      <c r="H99" s="104"/>
      <c r="I99" s="104"/>
      <c r="J99" s="104"/>
      <c r="K99" s="104"/>
      <c r="L99" s="104"/>
      <c r="M99" s="104"/>
      <c r="N99" s="202">
        <f>N172</f>
        <v>0</v>
      </c>
      <c r="O99" s="205"/>
      <c r="P99" s="205"/>
      <c r="Q99" s="205"/>
      <c r="R99" s="145"/>
      <c r="T99" s="146"/>
      <c r="U99" s="146"/>
    </row>
    <row r="100" spans="2:21" s="8" customFormat="1" ht="19.9" customHeight="1">
      <c r="B100" s="144"/>
      <c r="C100" s="104"/>
      <c r="D100" s="115" t="s">
        <v>156</v>
      </c>
      <c r="E100" s="104"/>
      <c r="F100" s="104"/>
      <c r="G100" s="104"/>
      <c r="H100" s="104"/>
      <c r="I100" s="104"/>
      <c r="J100" s="104"/>
      <c r="K100" s="104"/>
      <c r="L100" s="104"/>
      <c r="M100" s="104"/>
      <c r="N100" s="202">
        <f>N174</f>
        <v>0</v>
      </c>
      <c r="O100" s="205"/>
      <c r="P100" s="205"/>
      <c r="Q100" s="205"/>
      <c r="R100" s="145"/>
      <c r="T100" s="146"/>
      <c r="U100" s="146"/>
    </row>
    <row r="101" spans="2:21" s="8" customFormat="1" ht="19.9" customHeight="1">
      <c r="B101" s="144"/>
      <c r="C101" s="104"/>
      <c r="D101" s="115" t="s">
        <v>157</v>
      </c>
      <c r="E101" s="104"/>
      <c r="F101" s="104"/>
      <c r="G101" s="104"/>
      <c r="H101" s="104"/>
      <c r="I101" s="104"/>
      <c r="J101" s="104"/>
      <c r="K101" s="104"/>
      <c r="L101" s="104"/>
      <c r="M101" s="104"/>
      <c r="N101" s="202">
        <f>N177</f>
        <v>0</v>
      </c>
      <c r="O101" s="205"/>
      <c r="P101" s="205"/>
      <c r="Q101" s="205"/>
      <c r="R101" s="145"/>
      <c r="T101" s="146"/>
      <c r="U101" s="146"/>
    </row>
    <row r="102" spans="2:21" s="8" customFormat="1" ht="19.9" customHeight="1">
      <c r="B102" s="144"/>
      <c r="C102" s="104"/>
      <c r="D102" s="115" t="s">
        <v>158</v>
      </c>
      <c r="E102" s="104"/>
      <c r="F102" s="104"/>
      <c r="G102" s="104"/>
      <c r="H102" s="104"/>
      <c r="I102" s="104"/>
      <c r="J102" s="104"/>
      <c r="K102" s="104"/>
      <c r="L102" s="104"/>
      <c r="M102" s="104"/>
      <c r="N102" s="202">
        <f>N179</f>
        <v>0</v>
      </c>
      <c r="O102" s="205"/>
      <c r="P102" s="205"/>
      <c r="Q102" s="205"/>
      <c r="R102" s="145"/>
      <c r="T102" s="146"/>
      <c r="U102" s="146"/>
    </row>
    <row r="103" spans="2:21" s="1" customFormat="1" ht="21.75" customHeight="1">
      <c r="B103" s="36"/>
      <c r="C103" s="37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8"/>
      <c r="T103" s="137"/>
      <c r="U103" s="137"/>
    </row>
    <row r="104" spans="2:21" s="1" customFormat="1" ht="29.25" customHeight="1">
      <c r="B104" s="36"/>
      <c r="C104" s="138" t="s">
        <v>159</v>
      </c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273">
        <f>ROUND(N105+N106+N107+N108+N109+N110,2)</f>
        <v>0</v>
      </c>
      <c r="O104" s="274"/>
      <c r="P104" s="274"/>
      <c r="Q104" s="274"/>
      <c r="R104" s="38"/>
      <c r="T104" s="147"/>
      <c r="U104" s="148" t="s">
        <v>43</v>
      </c>
    </row>
    <row r="105" spans="2:65" s="1" customFormat="1" ht="18" customHeight="1">
      <c r="B105" s="36"/>
      <c r="C105" s="37"/>
      <c r="D105" s="203" t="s">
        <v>160</v>
      </c>
      <c r="E105" s="204"/>
      <c r="F105" s="204"/>
      <c r="G105" s="204"/>
      <c r="H105" s="204"/>
      <c r="I105" s="37"/>
      <c r="J105" s="37"/>
      <c r="K105" s="37"/>
      <c r="L105" s="37"/>
      <c r="M105" s="37"/>
      <c r="N105" s="201">
        <f>ROUND(N89*T105,2)</f>
        <v>0</v>
      </c>
      <c r="O105" s="202"/>
      <c r="P105" s="202"/>
      <c r="Q105" s="202"/>
      <c r="R105" s="38"/>
      <c r="S105" s="149"/>
      <c r="T105" s="150"/>
      <c r="U105" s="151" t="s">
        <v>44</v>
      </c>
      <c r="V105" s="152"/>
      <c r="W105" s="152"/>
      <c r="X105" s="152"/>
      <c r="Y105" s="152"/>
      <c r="Z105" s="152"/>
      <c r="AA105" s="152"/>
      <c r="AB105" s="152"/>
      <c r="AC105" s="152"/>
      <c r="AD105" s="152"/>
      <c r="AE105" s="152"/>
      <c r="AF105" s="152"/>
      <c r="AG105" s="152"/>
      <c r="AH105" s="152"/>
      <c r="AI105" s="152"/>
      <c r="AJ105" s="152"/>
      <c r="AK105" s="152"/>
      <c r="AL105" s="152"/>
      <c r="AM105" s="152"/>
      <c r="AN105" s="152"/>
      <c r="AO105" s="152"/>
      <c r="AP105" s="152"/>
      <c r="AQ105" s="152"/>
      <c r="AR105" s="152"/>
      <c r="AS105" s="152"/>
      <c r="AT105" s="152"/>
      <c r="AU105" s="152"/>
      <c r="AV105" s="152"/>
      <c r="AW105" s="152"/>
      <c r="AX105" s="152"/>
      <c r="AY105" s="153" t="s">
        <v>161</v>
      </c>
      <c r="AZ105" s="152"/>
      <c r="BA105" s="152"/>
      <c r="BB105" s="152"/>
      <c r="BC105" s="152"/>
      <c r="BD105" s="152"/>
      <c r="BE105" s="154">
        <f aca="true" t="shared" si="0" ref="BE105:BE110">IF(U105="základní",N105,0)</f>
        <v>0</v>
      </c>
      <c r="BF105" s="154">
        <f aca="true" t="shared" si="1" ref="BF105:BF110">IF(U105="snížená",N105,0)</f>
        <v>0</v>
      </c>
      <c r="BG105" s="154">
        <f aca="true" t="shared" si="2" ref="BG105:BG110">IF(U105="zákl. přenesená",N105,0)</f>
        <v>0</v>
      </c>
      <c r="BH105" s="154">
        <f aca="true" t="shared" si="3" ref="BH105:BH110">IF(U105="sníž. přenesená",N105,0)</f>
        <v>0</v>
      </c>
      <c r="BI105" s="154">
        <f aca="true" t="shared" si="4" ref="BI105:BI110">IF(U105="nulová",N105,0)</f>
        <v>0</v>
      </c>
      <c r="BJ105" s="153" t="s">
        <v>87</v>
      </c>
      <c r="BK105" s="152"/>
      <c r="BL105" s="152"/>
      <c r="BM105" s="152"/>
    </row>
    <row r="106" spans="2:65" s="1" customFormat="1" ht="18" customHeight="1">
      <c r="B106" s="36"/>
      <c r="C106" s="37"/>
      <c r="D106" s="203" t="s">
        <v>162</v>
      </c>
      <c r="E106" s="204"/>
      <c r="F106" s="204"/>
      <c r="G106" s="204"/>
      <c r="H106" s="204"/>
      <c r="I106" s="37"/>
      <c r="J106" s="37"/>
      <c r="K106" s="37"/>
      <c r="L106" s="37"/>
      <c r="M106" s="37"/>
      <c r="N106" s="201">
        <f>ROUND(N89*T106,2)</f>
        <v>0</v>
      </c>
      <c r="O106" s="202"/>
      <c r="P106" s="202"/>
      <c r="Q106" s="202"/>
      <c r="R106" s="38"/>
      <c r="S106" s="149"/>
      <c r="T106" s="150"/>
      <c r="U106" s="151" t="s">
        <v>44</v>
      </c>
      <c r="V106" s="152"/>
      <c r="W106" s="152"/>
      <c r="X106" s="152"/>
      <c r="Y106" s="152"/>
      <c r="Z106" s="152"/>
      <c r="AA106" s="152"/>
      <c r="AB106" s="152"/>
      <c r="AC106" s="152"/>
      <c r="AD106" s="152"/>
      <c r="AE106" s="152"/>
      <c r="AF106" s="152"/>
      <c r="AG106" s="152"/>
      <c r="AH106" s="152"/>
      <c r="AI106" s="152"/>
      <c r="AJ106" s="152"/>
      <c r="AK106" s="152"/>
      <c r="AL106" s="152"/>
      <c r="AM106" s="152"/>
      <c r="AN106" s="152"/>
      <c r="AO106" s="152"/>
      <c r="AP106" s="152"/>
      <c r="AQ106" s="152"/>
      <c r="AR106" s="152"/>
      <c r="AS106" s="152"/>
      <c r="AT106" s="152"/>
      <c r="AU106" s="152"/>
      <c r="AV106" s="152"/>
      <c r="AW106" s="152"/>
      <c r="AX106" s="152"/>
      <c r="AY106" s="153" t="s">
        <v>161</v>
      </c>
      <c r="AZ106" s="152"/>
      <c r="BA106" s="152"/>
      <c r="BB106" s="152"/>
      <c r="BC106" s="152"/>
      <c r="BD106" s="152"/>
      <c r="BE106" s="154">
        <f t="shared" si="0"/>
        <v>0</v>
      </c>
      <c r="BF106" s="154">
        <f t="shared" si="1"/>
        <v>0</v>
      </c>
      <c r="BG106" s="154">
        <f t="shared" si="2"/>
        <v>0</v>
      </c>
      <c r="BH106" s="154">
        <f t="shared" si="3"/>
        <v>0</v>
      </c>
      <c r="BI106" s="154">
        <f t="shared" si="4"/>
        <v>0</v>
      </c>
      <c r="BJ106" s="153" t="s">
        <v>87</v>
      </c>
      <c r="BK106" s="152"/>
      <c r="BL106" s="152"/>
      <c r="BM106" s="152"/>
    </row>
    <row r="107" spans="2:65" s="1" customFormat="1" ht="18" customHeight="1">
      <c r="B107" s="36"/>
      <c r="C107" s="37"/>
      <c r="D107" s="203" t="s">
        <v>163</v>
      </c>
      <c r="E107" s="204"/>
      <c r="F107" s="204"/>
      <c r="G107" s="204"/>
      <c r="H107" s="204"/>
      <c r="I107" s="37"/>
      <c r="J107" s="37"/>
      <c r="K107" s="37"/>
      <c r="L107" s="37"/>
      <c r="M107" s="37"/>
      <c r="N107" s="201">
        <f>ROUND(N89*T107,2)</f>
        <v>0</v>
      </c>
      <c r="O107" s="202"/>
      <c r="P107" s="202"/>
      <c r="Q107" s="202"/>
      <c r="R107" s="38"/>
      <c r="S107" s="149"/>
      <c r="T107" s="150"/>
      <c r="U107" s="151" t="s">
        <v>44</v>
      </c>
      <c r="V107" s="152"/>
      <c r="W107" s="152"/>
      <c r="X107" s="152"/>
      <c r="Y107" s="152"/>
      <c r="Z107" s="152"/>
      <c r="AA107" s="152"/>
      <c r="AB107" s="152"/>
      <c r="AC107" s="152"/>
      <c r="AD107" s="152"/>
      <c r="AE107" s="152"/>
      <c r="AF107" s="152"/>
      <c r="AG107" s="152"/>
      <c r="AH107" s="152"/>
      <c r="AI107" s="152"/>
      <c r="AJ107" s="152"/>
      <c r="AK107" s="152"/>
      <c r="AL107" s="152"/>
      <c r="AM107" s="152"/>
      <c r="AN107" s="152"/>
      <c r="AO107" s="152"/>
      <c r="AP107" s="152"/>
      <c r="AQ107" s="152"/>
      <c r="AR107" s="152"/>
      <c r="AS107" s="152"/>
      <c r="AT107" s="152"/>
      <c r="AU107" s="152"/>
      <c r="AV107" s="152"/>
      <c r="AW107" s="152"/>
      <c r="AX107" s="152"/>
      <c r="AY107" s="153" t="s">
        <v>161</v>
      </c>
      <c r="AZ107" s="152"/>
      <c r="BA107" s="152"/>
      <c r="BB107" s="152"/>
      <c r="BC107" s="152"/>
      <c r="BD107" s="152"/>
      <c r="BE107" s="154">
        <f t="shared" si="0"/>
        <v>0</v>
      </c>
      <c r="BF107" s="154">
        <f t="shared" si="1"/>
        <v>0</v>
      </c>
      <c r="BG107" s="154">
        <f t="shared" si="2"/>
        <v>0</v>
      </c>
      <c r="BH107" s="154">
        <f t="shared" si="3"/>
        <v>0</v>
      </c>
      <c r="BI107" s="154">
        <f t="shared" si="4"/>
        <v>0</v>
      </c>
      <c r="BJ107" s="153" t="s">
        <v>87</v>
      </c>
      <c r="BK107" s="152"/>
      <c r="BL107" s="152"/>
      <c r="BM107" s="152"/>
    </row>
    <row r="108" spans="2:65" s="1" customFormat="1" ht="18" customHeight="1">
      <c r="B108" s="36"/>
      <c r="C108" s="37"/>
      <c r="D108" s="203" t="s">
        <v>164</v>
      </c>
      <c r="E108" s="204"/>
      <c r="F108" s="204"/>
      <c r="G108" s="204"/>
      <c r="H108" s="204"/>
      <c r="I108" s="37"/>
      <c r="J108" s="37"/>
      <c r="K108" s="37"/>
      <c r="L108" s="37"/>
      <c r="M108" s="37"/>
      <c r="N108" s="201">
        <f>ROUND(N89*T108,2)</f>
        <v>0</v>
      </c>
      <c r="O108" s="202"/>
      <c r="P108" s="202"/>
      <c r="Q108" s="202"/>
      <c r="R108" s="38"/>
      <c r="S108" s="149"/>
      <c r="T108" s="150"/>
      <c r="U108" s="151" t="s">
        <v>44</v>
      </c>
      <c r="V108" s="152"/>
      <c r="W108" s="152"/>
      <c r="X108" s="152"/>
      <c r="Y108" s="152"/>
      <c r="Z108" s="152"/>
      <c r="AA108" s="152"/>
      <c r="AB108" s="152"/>
      <c r="AC108" s="152"/>
      <c r="AD108" s="152"/>
      <c r="AE108" s="152"/>
      <c r="AF108" s="152"/>
      <c r="AG108" s="152"/>
      <c r="AH108" s="152"/>
      <c r="AI108" s="152"/>
      <c r="AJ108" s="152"/>
      <c r="AK108" s="152"/>
      <c r="AL108" s="152"/>
      <c r="AM108" s="152"/>
      <c r="AN108" s="152"/>
      <c r="AO108" s="152"/>
      <c r="AP108" s="152"/>
      <c r="AQ108" s="152"/>
      <c r="AR108" s="152"/>
      <c r="AS108" s="152"/>
      <c r="AT108" s="152"/>
      <c r="AU108" s="152"/>
      <c r="AV108" s="152"/>
      <c r="AW108" s="152"/>
      <c r="AX108" s="152"/>
      <c r="AY108" s="153" t="s">
        <v>161</v>
      </c>
      <c r="AZ108" s="152"/>
      <c r="BA108" s="152"/>
      <c r="BB108" s="152"/>
      <c r="BC108" s="152"/>
      <c r="BD108" s="152"/>
      <c r="BE108" s="154">
        <f t="shared" si="0"/>
        <v>0</v>
      </c>
      <c r="BF108" s="154">
        <f t="shared" si="1"/>
        <v>0</v>
      </c>
      <c r="BG108" s="154">
        <f t="shared" si="2"/>
        <v>0</v>
      </c>
      <c r="BH108" s="154">
        <f t="shared" si="3"/>
        <v>0</v>
      </c>
      <c r="BI108" s="154">
        <f t="shared" si="4"/>
        <v>0</v>
      </c>
      <c r="BJ108" s="153" t="s">
        <v>87</v>
      </c>
      <c r="BK108" s="152"/>
      <c r="BL108" s="152"/>
      <c r="BM108" s="152"/>
    </row>
    <row r="109" spans="2:65" s="1" customFormat="1" ht="18" customHeight="1">
      <c r="B109" s="36"/>
      <c r="C109" s="37"/>
      <c r="D109" s="203" t="s">
        <v>165</v>
      </c>
      <c r="E109" s="204"/>
      <c r="F109" s="204"/>
      <c r="G109" s="204"/>
      <c r="H109" s="204"/>
      <c r="I109" s="37"/>
      <c r="J109" s="37"/>
      <c r="K109" s="37"/>
      <c r="L109" s="37"/>
      <c r="M109" s="37"/>
      <c r="N109" s="201">
        <f>ROUND(N89*T109,2)</f>
        <v>0</v>
      </c>
      <c r="O109" s="202"/>
      <c r="P109" s="202"/>
      <c r="Q109" s="202"/>
      <c r="R109" s="38"/>
      <c r="S109" s="149"/>
      <c r="T109" s="150"/>
      <c r="U109" s="151" t="s">
        <v>44</v>
      </c>
      <c r="V109" s="152"/>
      <c r="W109" s="152"/>
      <c r="X109" s="152"/>
      <c r="Y109" s="152"/>
      <c r="Z109" s="152"/>
      <c r="AA109" s="152"/>
      <c r="AB109" s="152"/>
      <c r="AC109" s="152"/>
      <c r="AD109" s="152"/>
      <c r="AE109" s="152"/>
      <c r="AF109" s="152"/>
      <c r="AG109" s="152"/>
      <c r="AH109" s="152"/>
      <c r="AI109" s="152"/>
      <c r="AJ109" s="152"/>
      <c r="AK109" s="152"/>
      <c r="AL109" s="152"/>
      <c r="AM109" s="152"/>
      <c r="AN109" s="152"/>
      <c r="AO109" s="152"/>
      <c r="AP109" s="152"/>
      <c r="AQ109" s="152"/>
      <c r="AR109" s="152"/>
      <c r="AS109" s="152"/>
      <c r="AT109" s="152"/>
      <c r="AU109" s="152"/>
      <c r="AV109" s="152"/>
      <c r="AW109" s="152"/>
      <c r="AX109" s="152"/>
      <c r="AY109" s="153" t="s">
        <v>161</v>
      </c>
      <c r="AZ109" s="152"/>
      <c r="BA109" s="152"/>
      <c r="BB109" s="152"/>
      <c r="BC109" s="152"/>
      <c r="BD109" s="152"/>
      <c r="BE109" s="154">
        <f t="shared" si="0"/>
        <v>0</v>
      </c>
      <c r="BF109" s="154">
        <f t="shared" si="1"/>
        <v>0</v>
      </c>
      <c r="BG109" s="154">
        <f t="shared" si="2"/>
        <v>0</v>
      </c>
      <c r="BH109" s="154">
        <f t="shared" si="3"/>
        <v>0</v>
      </c>
      <c r="BI109" s="154">
        <f t="shared" si="4"/>
        <v>0</v>
      </c>
      <c r="BJ109" s="153" t="s">
        <v>87</v>
      </c>
      <c r="BK109" s="152"/>
      <c r="BL109" s="152"/>
      <c r="BM109" s="152"/>
    </row>
    <row r="110" spans="2:65" s="1" customFormat="1" ht="18" customHeight="1">
      <c r="B110" s="36"/>
      <c r="C110" s="37"/>
      <c r="D110" s="115" t="s">
        <v>166</v>
      </c>
      <c r="E110" s="37"/>
      <c r="F110" s="37"/>
      <c r="G110" s="37"/>
      <c r="H110" s="37"/>
      <c r="I110" s="37"/>
      <c r="J110" s="37"/>
      <c r="K110" s="37"/>
      <c r="L110" s="37"/>
      <c r="M110" s="37"/>
      <c r="N110" s="201">
        <f>ROUND(N89*T110,2)</f>
        <v>0</v>
      </c>
      <c r="O110" s="202"/>
      <c r="P110" s="202"/>
      <c r="Q110" s="202"/>
      <c r="R110" s="38"/>
      <c r="S110" s="149"/>
      <c r="T110" s="155"/>
      <c r="U110" s="156" t="s">
        <v>44</v>
      </c>
      <c r="V110" s="152"/>
      <c r="W110" s="152"/>
      <c r="X110" s="152"/>
      <c r="Y110" s="152"/>
      <c r="Z110" s="152"/>
      <c r="AA110" s="152"/>
      <c r="AB110" s="152"/>
      <c r="AC110" s="152"/>
      <c r="AD110" s="152"/>
      <c r="AE110" s="152"/>
      <c r="AF110" s="152"/>
      <c r="AG110" s="152"/>
      <c r="AH110" s="152"/>
      <c r="AI110" s="152"/>
      <c r="AJ110" s="152"/>
      <c r="AK110" s="152"/>
      <c r="AL110" s="152"/>
      <c r="AM110" s="152"/>
      <c r="AN110" s="152"/>
      <c r="AO110" s="152"/>
      <c r="AP110" s="152"/>
      <c r="AQ110" s="152"/>
      <c r="AR110" s="152"/>
      <c r="AS110" s="152"/>
      <c r="AT110" s="152"/>
      <c r="AU110" s="152"/>
      <c r="AV110" s="152"/>
      <c r="AW110" s="152"/>
      <c r="AX110" s="152"/>
      <c r="AY110" s="153" t="s">
        <v>167</v>
      </c>
      <c r="AZ110" s="152"/>
      <c r="BA110" s="152"/>
      <c r="BB110" s="152"/>
      <c r="BC110" s="152"/>
      <c r="BD110" s="152"/>
      <c r="BE110" s="154">
        <f t="shared" si="0"/>
        <v>0</v>
      </c>
      <c r="BF110" s="154">
        <f t="shared" si="1"/>
        <v>0</v>
      </c>
      <c r="BG110" s="154">
        <f t="shared" si="2"/>
        <v>0</v>
      </c>
      <c r="BH110" s="154">
        <f t="shared" si="3"/>
        <v>0</v>
      </c>
      <c r="BI110" s="154">
        <f t="shared" si="4"/>
        <v>0</v>
      </c>
      <c r="BJ110" s="153" t="s">
        <v>87</v>
      </c>
      <c r="BK110" s="152"/>
      <c r="BL110" s="152"/>
      <c r="BM110" s="152"/>
    </row>
    <row r="111" spans="2:21" s="1" customFormat="1" ht="13.5">
      <c r="B111" s="36"/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8"/>
      <c r="T111" s="137"/>
      <c r="U111" s="137"/>
    </row>
    <row r="112" spans="2:21" s="1" customFormat="1" ht="29.25" customHeight="1">
      <c r="B112" s="36"/>
      <c r="C112" s="125" t="s">
        <v>133</v>
      </c>
      <c r="D112" s="126"/>
      <c r="E112" s="126"/>
      <c r="F112" s="126"/>
      <c r="G112" s="126"/>
      <c r="H112" s="126"/>
      <c r="I112" s="126"/>
      <c r="J112" s="126"/>
      <c r="K112" s="126"/>
      <c r="L112" s="198">
        <f>ROUND(SUM(N89+N104),2)</f>
        <v>0</v>
      </c>
      <c r="M112" s="198"/>
      <c r="N112" s="198"/>
      <c r="O112" s="198"/>
      <c r="P112" s="198"/>
      <c r="Q112" s="198"/>
      <c r="R112" s="38"/>
      <c r="T112" s="137"/>
      <c r="U112" s="137"/>
    </row>
    <row r="113" spans="2:21" s="1" customFormat="1" ht="7" customHeight="1">
      <c r="B113" s="60"/>
      <c r="C113" s="61"/>
      <c r="D113" s="61"/>
      <c r="E113" s="61"/>
      <c r="F113" s="61"/>
      <c r="G113" s="61"/>
      <c r="H113" s="61"/>
      <c r="I113" s="61"/>
      <c r="J113" s="61"/>
      <c r="K113" s="61"/>
      <c r="L113" s="61"/>
      <c r="M113" s="61"/>
      <c r="N113" s="61"/>
      <c r="O113" s="61"/>
      <c r="P113" s="61"/>
      <c r="Q113" s="61"/>
      <c r="R113" s="62"/>
      <c r="T113" s="137"/>
      <c r="U113" s="137"/>
    </row>
    <row r="117" spans="2:18" s="1" customFormat="1" ht="7" customHeight="1">
      <c r="B117" s="63"/>
      <c r="C117" s="64"/>
      <c r="D117" s="64"/>
      <c r="E117" s="64"/>
      <c r="F117" s="64"/>
      <c r="G117" s="64"/>
      <c r="H117" s="64"/>
      <c r="I117" s="64"/>
      <c r="J117" s="64"/>
      <c r="K117" s="64"/>
      <c r="L117" s="64"/>
      <c r="M117" s="64"/>
      <c r="N117" s="64"/>
      <c r="O117" s="64"/>
      <c r="P117" s="64"/>
      <c r="Q117" s="64"/>
      <c r="R117" s="65"/>
    </row>
    <row r="118" spans="2:18" s="1" customFormat="1" ht="37" customHeight="1">
      <c r="B118" s="36"/>
      <c r="C118" s="223" t="s">
        <v>168</v>
      </c>
      <c r="D118" s="270"/>
      <c r="E118" s="270"/>
      <c r="F118" s="270"/>
      <c r="G118" s="270"/>
      <c r="H118" s="270"/>
      <c r="I118" s="270"/>
      <c r="J118" s="270"/>
      <c r="K118" s="270"/>
      <c r="L118" s="270"/>
      <c r="M118" s="270"/>
      <c r="N118" s="270"/>
      <c r="O118" s="270"/>
      <c r="P118" s="270"/>
      <c r="Q118" s="270"/>
      <c r="R118" s="38"/>
    </row>
    <row r="119" spans="2:18" s="1" customFormat="1" ht="7" customHeight="1">
      <c r="B119" s="36"/>
      <c r="C119" s="37"/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8"/>
    </row>
    <row r="120" spans="2:18" s="1" customFormat="1" ht="30" customHeight="1">
      <c r="B120" s="36"/>
      <c r="C120" s="31" t="s">
        <v>19</v>
      </c>
      <c r="D120" s="37"/>
      <c r="E120" s="37"/>
      <c r="F120" s="271" t="str">
        <f>F6</f>
        <v>Výměna technologie měnírny Letná - DPS</v>
      </c>
      <c r="G120" s="272"/>
      <c r="H120" s="272"/>
      <c r="I120" s="272"/>
      <c r="J120" s="272"/>
      <c r="K120" s="272"/>
      <c r="L120" s="272"/>
      <c r="M120" s="272"/>
      <c r="N120" s="272"/>
      <c r="O120" s="272"/>
      <c r="P120" s="272"/>
      <c r="Q120" s="37"/>
      <c r="R120" s="38"/>
    </row>
    <row r="121" spans="2:18" ht="30" customHeight="1">
      <c r="B121" s="23"/>
      <c r="C121" s="31" t="s">
        <v>140</v>
      </c>
      <c r="D121" s="27"/>
      <c r="E121" s="27"/>
      <c r="F121" s="271" t="s">
        <v>989</v>
      </c>
      <c r="G121" s="239"/>
      <c r="H121" s="239"/>
      <c r="I121" s="239"/>
      <c r="J121" s="239"/>
      <c r="K121" s="239"/>
      <c r="L121" s="239"/>
      <c r="M121" s="239"/>
      <c r="N121" s="239"/>
      <c r="O121" s="239"/>
      <c r="P121" s="239"/>
      <c r="Q121" s="27"/>
      <c r="R121" s="24"/>
    </row>
    <row r="122" spans="2:18" s="1" customFormat="1" ht="37" customHeight="1">
      <c r="B122" s="36"/>
      <c r="C122" s="70" t="s">
        <v>990</v>
      </c>
      <c r="D122" s="37"/>
      <c r="E122" s="37"/>
      <c r="F122" s="225" t="str">
        <f>F8</f>
        <v>2 - Hromosvod</v>
      </c>
      <c r="G122" s="270"/>
      <c r="H122" s="270"/>
      <c r="I122" s="270"/>
      <c r="J122" s="270"/>
      <c r="K122" s="270"/>
      <c r="L122" s="270"/>
      <c r="M122" s="270"/>
      <c r="N122" s="270"/>
      <c r="O122" s="270"/>
      <c r="P122" s="270"/>
      <c r="Q122" s="37"/>
      <c r="R122" s="38"/>
    </row>
    <row r="123" spans="2:18" s="1" customFormat="1" ht="7" customHeight="1">
      <c r="B123" s="36"/>
      <c r="C123" s="37"/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8"/>
    </row>
    <row r="124" spans="2:18" s="1" customFormat="1" ht="18" customHeight="1">
      <c r="B124" s="36"/>
      <c r="C124" s="31" t="s">
        <v>24</v>
      </c>
      <c r="D124" s="37"/>
      <c r="E124" s="37"/>
      <c r="F124" s="29" t="str">
        <f>F10</f>
        <v>Plzeň</v>
      </c>
      <c r="G124" s="37"/>
      <c r="H124" s="37"/>
      <c r="I124" s="37"/>
      <c r="J124" s="37"/>
      <c r="K124" s="31" t="s">
        <v>26</v>
      </c>
      <c r="L124" s="37"/>
      <c r="M124" s="266" t="str">
        <f>IF(O10="","",O10)</f>
        <v>18. 7. 2017</v>
      </c>
      <c r="N124" s="266"/>
      <c r="O124" s="266"/>
      <c r="P124" s="266"/>
      <c r="Q124" s="37"/>
      <c r="R124" s="38"/>
    </row>
    <row r="125" spans="2:18" s="1" customFormat="1" ht="7" customHeight="1">
      <c r="B125" s="36"/>
      <c r="C125" s="37"/>
      <c r="D125" s="37"/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  <c r="R125" s="38"/>
    </row>
    <row r="126" spans="2:18" s="1" customFormat="1" ht="13.5">
      <c r="B126" s="36"/>
      <c r="C126" s="31" t="s">
        <v>28</v>
      </c>
      <c r="D126" s="37"/>
      <c r="E126" s="37"/>
      <c r="F126" s="29" t="str">
        <f>E13</f>
        <v>Plzeňské městské dopravní podniky, a.s.</v>
      </c>
      <c r="G126" s="37"/>
      <c r="H126" s="37"/>
      <c r="I126" s="37"/>
      <c r="J126" s="37"/>
      <c r="K126" s="31" t="s">
        <v>34</v>
      </c>
      <c r="L126" s="37"/>
      <c r="M126" s="238" t="str">
        <f>E19</f>
        <v xml:space="preserve"> </v>
      </c>
      <c r="N126" s="238"/>
      <c r="O126" s="238"/>
      <c r="P126" s="238"/>
      <c r="Q126" s="238"/>
      <c r="R126" s="38"/>
    </row>
    <row r="127" spans="2:18" s="1" customFormat="1" ht="14.5" customHeight="1">
      <c r="B127" s="36"/>
      <c r="C127" s="31" t="s">
        <v>32</v>
      </c>
      <c r="D127" s="37"/>
      <c r="E127" s="37"/>
      <c r="F127" s="29" t="str">
        <f>IF(E16="","",E16)</f>
        <v>Vyplň údaj</v>
      </c>
      <c r="G127" s="37"/>
      <c r="H127" s="37"/>
      <c r="I127" s="37"/>
      <c r="J127" s="37"/>
      <c r="K127" s="31" t="s">
        <v>37</v>
      </c>
      <c r="L127" s="37"/>
      <c r="M127" s="238" t="str">
        <f>E22</f>
        <v>RPE, s.r.o.</v>
      </c>
      <c r="N127" s="238"/>
      <c r="O127" s="238"/>
      <c r="P127" s="238"/>
      <c r="Q127" s="238"/>
      <c r="R127" s="38"/>
    </row>
    <row r="128" spans="2:18" s="1" customFormat="1" ht="10.4" customHeight="1">
      <c r="B128" s="36"/>
      <c r="C128" s="37"/>
      <c r="D128" s="37"/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37"/>
      <c r="P128" s="37"/>
      <c r="Q128" s="37"/>
      <c r="R128" s="38"/>
    </row>
    <row r="129" spans="2:27" s="9" customFormat="1" ht="29.25" customHeight="1">
      <c r="B129" s="157"/>
      <c r="C129" s="158" t="s">
        <v>169</v>
      </c>
      <c r="D129" s="159" t="s">
        <v>170</v>
      </c>
      <c r="E129" s="159" t="s">
        <v>61</v>
      </c>
      <c r="F129" s="267" t="s">
        <v>171</v>
      </c>
      <c r="G129" s="267"/>
      <c r="H129" s="267"/>
      <c r="I129" s="267"/>
      <c r="J129" s="159" t="s">
        <v>172</v>
      </c>
      <c r="K129" s="159" t="s">
        <v>173</v>
      </c>
      <c r="L129" s="268" t="s">
        <v>174</v>
      </c>
      <c r="M129" s="268"/>
      <c r="N129" s="267" t="s">
        <v>145</v>
      </c>
      <c r="O129" s="267"/>
      <c r="P129" s="267"/>
      <c r="Q129" s="269"/>
      <c r="R129" s="160"/>
      <c r="T129" s="81" t="s">
        <v>175</v>
      </c>
      <c r="U129" s="82" t="s">
        <v>43</v>
      </c>
      <c r="V129" s="82" t="s">
        <v>176</v>
      </c>
      <c r="W129" s="82" t="s">
        <v>177</v>
      </c>
      <c r="X129" s="82" t="s">
        <v>178</v>
      </c>
      <c r="Y129" s="82" t="s">
        <v>179</v>
      </c>
      <c r="Z129" s="82" t="s">
        <v>180</v>
      </c>
      <c r="AA129" s="83" t="s">
        <v>181</v>
      </c>
    </row>
    <row r="130" spans="2:63" s="1" customFormat="1" ht="29.25" customHeight="1">
      <c r="B130" s="36"/>
      <c r="C130" s="85" t="s">
        <v>142</v>
      </c>
      <c r="D130" s="37"/>
      <c r="E130" s="37"/>
      <c r="F130" s="37"/>
      <c r="G130" s="37"/>
      <c r="H130" s="37"/>
      <c r="I130" s="37"/>
      <c r="J130" s="37"/>
      <c r="K130" s="37"/>
      <c r="L130" s="37"/>
      <c r="M130" s="37"/>
      <c r="N130" s="254">
        <f>BK130</f>
        <v>0</v>
      </c>
      <c r="O130" s="255"/>
      <c r="P130" s="255"/>
      <c r="Q130" s="255"/>
      <c r="R130" s="38"/>
      <c r="T130" s="84"/>
      <c r="U130" s="52"/>
      <c r="V130" s="52"/>
      <c r="W130" s="161">
        <f>W131+W135+W165+W167+W171+W181</f>
        <v>0</v>
      </c>
      <c r="X130" s="52"/>
      <c r="Y130" s="161">
        <f>Y131+Y135+Y165+Y167+Y171+Y181</f>
        <v>0.064309</v>
      </c>
      <c r="Z130" s="52"/>
      <c r="AA130" s="162">
        <f>AA131+AA135+AA165+AA167+AA171+AA181</f>
        <v>0</v>
      </c>
      <c r="AT130" s="19" t="s">
        <v>78</v>
      </c>
      <c r="AU130" s="19" t="s">
        <v>147</v>
      </c>
      <c r="BK130" s="163">
        <f>BK131+BK135+BK165+BK167+BK171+BK181</f>
        <v>0</v>
      </c>
    </row>
    <row r="131" spans="2:63" s="10" customFormat="1" ht="37.4" customHeight="1">
      <c r="B131" s="164"/>
      <c r="C131" s="165"/>
      <c r="D131" s="166" t="s">
        <v>994</v>
      </c>
      <c r="E131" s="166"/>
      <c r="F131" s="166"/>
      <c r="G131" s="166"/>
      <c r="H131" s="166"/>
      <c r="I131" s="166"/>
      <c r="J131" s="166"/>
      <c r="K131" s="166"/>
      <c r="L131" s="166"/>
      <c r="M131" s="166"/>
      <c r="N131" s="256">
        <f>BK131</f>
        <v>0</v>
      </c>
      <c r="O131" s="257"/>
      <c r="P131" s="257"/>
      <c r="Q131" s="257"/>
      <c r="R131" s="167"/>
      <c r="T131" s="168"/>
      <c r="U131" s="165"/>
      <c r="V131" s="165"/>
      <c r="W131" s="169">
        <f>W132</f>
        <v>0</v>
      </c>
      <c r="X131" s="165"/>
      <c r="Y131" s="169">
        <f>Y132</f>
        <v>0.006</v>
      </c>
      <c r="Z131" s="165"/>
      <c r="AA131" s="170">
        <f>AA132</f>
        <v>0</v>
      </c>
      <c r="AR131" s="171" t="s">
        <v>105</v>
      </c>
      <c r="AT131" s="172" t="s">
        <v>78</v>
      </c>
      <c r="AU131" s="172" t="s">
        <v>79</v>
      </c>
      <c r="AY131" s="171" t="s">
        <v>183</v>
      </c>
      <c r="BK131" s="173">
        <f>BK132</f>
        <v>0</v>
      </c>
    </row>
    <row r="132" spans="2:63" s="10" customFormat="1" ht="19.9" customHeight="1">
      <c r="B132" s="164"/>
      <c r="C132" s="165"/>
      <c r="D132" s="174" t="s">
        <v>314</v>
      </c>
      <c r="E132" s="174"/>
      <c r="F132" s="174"/>
      <c r="G132" s="174"/>
      <c r="H132" s="174"/>
      <c r="I132" s="174"/>
      <c r="J132" s="174"/>
      <c r="K132" s="174"/>
      <c r="L132" s="174"/>
      <c r="M132" s="174"/>
      <c r="N132" s="258">
        <f>BK132</f>
        <v>0</v>
      </c>
      <c r="O132" s="259"/>
      <c r="P132" s="259"/>
      <c r="Q132" s="259"/>
      <c r="R132" s="167"/>
      <c r="T132" s="168"/>
      <c r="U132" s="165"/>
      <c r="V132" s="165"/>
      <c r="W132" s="169">
        <f>SUM(W133:W134)</f>
        <v>0</v>
      </c>
      <c r="X132" s="165"/>
      <c r="Y132" s="169">
        <f>SUM(Y133:Y134)</f>
        <v>0.006</v>
      </c>
      <c r="Z132" s="165"/>
      <c r="AA132" s="170">
        <f>SUM(AA133:AA134)</f>
        <v>0</v>
      </c>
      <c r="AR132" s="171" t="s">
        <v>105</v>
      </c>
      <c r="AT132" s="172" t="s">
        <v>78</v>
      </c>
      <c r="AU132" s="172" t="s">
        <v>87</v>
      </c>
      <c r="AY132" s="171" t="s">
        <v>183</v>
      </c>
      <c r="BK132" s="173">
        <f>SUM(BK133:BK134)</f>
        <v>0</v>
      </c>
    </row>
    <row r="133" spans="2:65" s="1" customFormat="1" ht="44.25" customHeight="1">
      <c r="B133" s="36"/>
      <c r="C133" s="175" t="s">
        <v>87</v>
      </c>
      <c r="D133" s="175" t="s">
        <v>184</v>
      </c>
      <c r="E133" s="176" t="s">
        <v>1011</v>
      </c>
      <c r="F133" s="250" t="s">
        <v>1012</v>
      </c>
      <c r="G133" s="250"/>
      <c r="H133" s="250"/>
      <c r="I133" s="250"/>
      <c r="J133" s="177" t="s">
        <v>213</v>
      </c>
      <c r="K133" s="178">
        <v>42</v>
      </c>
      <c r="L133" s="251">
        <v>0</v>
      </c>
      <c r="M133" s="252"/>
      <c r="N133" s="253">
        <f>ROUND(L133*K133,2)</f>
        <v>0</v>
      </c>
      <c r="O133" s="253"/>
      <c r="P133" s="253"/>
      <c r="Q133" s="253"/>
      <c r="R133" s="38"/>
      <c r="T133" s="179" t="s">
        <v>22</v>
      </c>
      <c r="U133" s="45" t="s">
        <v>44</v>
      </c>
      <c r="V133" s="37"/>
      <c r="W133" s="180">
        <f>V133*K133</f>
        <v>0</v>
      </c>
      <c r="X133" s="180">
        <v>0</v>
      </c>
      <c r="Y133" s="180">
        <f>X133*K133</f>
        <v>0</v>
      </c>
      <c r="Z133" s="180">
        <v>0</v>
      </c>
      <c r="AA133" s="181">
        <f>Z133*K133</f>
        <v>0</v>
      </c>
      <c r="AR133" s="19" t="s">
        <v>248</v>
      </c>
      <c r="AT133" s="19" t="s">
        <v>184</v>
      </c>
      <c r="AU133" s="19" t="s">
        <v>105</v>
      </c>
      <c r="AY133" s="19" t="s">
        <v>183</v>
      </c>
      <c r="BE133" s="119">
        <f>IF(U133="základní",N133,0)</f>
        <v>0</v>
      </c>
      <c r="BF133" s="119">
        <f>IF(U133="snížená",N133,0)</f>
        <v>0</v>
      </c>
      <c r="BG133" s="119">
        <f>IF(U133="zákl. přenesená",N133,0)</f>
        <v>0</v>
      </c>
      <c r="BH133" s="119">
        <f>IF(U133="sníž. přenesená",N133,0)</f>
        <v>0</v>
      </c>
      <c r="BI133" s="119">
        <f>IF(U133="nulová",N133,0)</f>
        <v>0</v>
      </c>
      <c r="BJ133" s="19" t="s">
        <v>87</v>
      </c>
      <c r="BK133" s="119">
        <f>ROUND(L133*K133,2)</f>
        <v>0</v>
      </c>
      <c r="BL133" s="19" t="s">
        <v>248</v>
      </c>
      <c r="BM133" s="19" t="s">
        <v>1153</v>
      </c>
    </row>
    <row r="134" spans="2:65" s="1" customFormat="1" ht="31.5" customHeight="1">
      <c r="B134" s="36"/>
      <c r="C134" s="182" t="s">
        <v>105</v>
      </c>
      <c r="D134" s="182" t="s">
        <v>190</v>
      </c>
      <c r="E134" s="183" t="s">
        <v>1014</v>
      </c>
      <c r="F134" s="262" t="s">
        <v>1015</v>
      </c>
      <c r="G134" s="262"/>
      <c r="H134" s="262"/>
      <c r="I134" s="262"/>
      <c r="J134" s="184" t="s">
        <v>407</v>
      </c>
      <c r="K134" s="185">
        <v>6</v>
      </c>
      <c r="L134" s="263">
        <v>0</v>
      </c>
      <c r="M134" s="264"/>
      <c r="N134" s="265">
        <f>ROUND(L134*K134,2)</f>
        <v>0</v>
      </c>
      <c r="O134" s="253"/>
      <c r="P134" s="253"/>
      <c r="Q134" s="253"/>
      <c r="R134" s="38"/>
      <c r="T134" s="179" t="s">
        <v>22</v>
      </c>
      <c r="U134" s="45" t="s">
        <v>44</v>
      </c>
      <c r="V134" s="37"/>
      <c r="W134" s="180">
        <f>V134*K134</f>
        <v>0</v>
      </c>
      <c r="X134" s="180">
        <v>0.001</v>
      </c>
      <c r="Y134" s="180">
        <f>X134*K134</f>
        <v>0.006</v>
      </c>
      <c r="Z134" s="180">
        <v>0</v>
      </c>
      <c r="AA134" s="181">
        <f>Z134*K134</f>
        <v>0</v>
      </c>
      <c r="AR134" s="19" t="s">
        <v>408</v>
      </c>
      <c r="AT134" s="19" t="s">
        <v>190</v>
      </c>
      <c r="AU134" s="19" t="s">
        <v>105</v>
      </c>
      <c r="AY134" s="19" t="s">
        <v>183</v>
      </c>
      <c r="BE134" s="119">
        <f>IF(U134="základní",N134,0)</f>
        <v>0</v>
      </c>
      <c r="BF134" s="119">
        <f>IF(U134="snížená",N134,0)</f>
        <v>0</v>
      </c>
      <c r="BG134" s="119">
        <f>IF(U134="zákl. přenesená",N134,0)</f>
        <v>0</v>
      </c>
      <c r="BH134" s="119">
        <f>IF(U134="sníž. přenesená",N134,0)</f>
        <v>0</v>
      </c>
      <c r="BI134" s="119">
        <f>IF(U134="nulová",N134,0)</f>
        <v>0</v>
      </c>
      <c r="BJ134" s="19" t="s">
        <v>87</v>
      </c>
      <c r="BK134" s="119">
        <f>ROUND(L134*K134,2)</f>
        <v>0</v>
      </c>
      <c r="BL134" s="19" t="s">
        <v>248</v>
      </c>
      <c r="BM134" s="19" t="s">
        <v>1154</v>
      </c>
    </row>
    <row r="135" spans="2:63" s="10" customFormat="1" ht="37.4" customHeight="1">
      <c r="B135" s="164"/>
      <c r="C135" s="165"/>
      <c r="D135" s="166" t="s">
        <v>148</v>
      </c>
      <c r="E135" s="166"/>
      <c r="F135" s="166"/>
      <c r="G135" s="166"/>
      <c r="H135" s="166"/>
      <c r="I135" s="166"/>
      <c r="J135" s="166"/>
      <c r="K135" s="166"/>
      <c r="L135" s="166"/>
      <c r="M135" s="166"/>
      <c r="N135" s="247">
        <f>BK135</f>
        <v>0</v>
      </c>
      <c r="O135" s="248"/>
      <c r="P135" s="248"/>
      <c r="Q135" s="248"/>
      <c r="R135" s="167"/>
      <c r="T135" s="168"/>
      <c r="U135" s="165"/>
      <c r="V135" s="165"/>
      <c r="W135" s="169">
        <f>W136+W159</f>
        <v>0</v>
      </c>
      <c r="X135" s="165"/>
      <c r="Y135" s="169">
        <f>Y136+Y159</f>
        <v>0.058309</v>
      </c>
      <c r="Z135" s="165"/>
      <c r="AA135" s="170">
        <f>AA136+AA159</f>
        <v>0</v>
      </c>
      <c r="AR135" s="171" t="s">
        <v>182</v>
      </c>
      <c r="AT135" s="172" t="s">
        <v>78</v>
      </c>
      <c r="AU135" s="172" t="s">
        <v>79</v>
      </c>
      <c r="AY135" s="171" t="s">
        <v>183</v>
      </c>
      <c r="BK135" s="173">
        <f>BK136+BK159</f>
        <v>0</v>
      </c>
    </row>
    <row r="136" spans="2:63" s="10" customFormat="1" ht="19.9" customHeight="1">
      <c r="B136" s="164"/>
      <c r="C136" s="165"/>
      <c r="D136" s="174" t="s">
        <v>149</v>
      </c>
      <c r="E136" s="174"/>
      <c r="F136" s="174"/>
      <c r="G136" s="174"/>
      <c r="H136" s="174"/>
      <c r="I136" s="174"/>
      <c r="J136" s="174"/>
      <c r="K136" s="174"/>
      <c r="L136" s="174"/>
      <c r="M136" s="174"/>
      <c r="N136" s="258">
        <f>BK136</f>
        <v>0</v>
      </c>
      <c r="O136" s="259"/>
      <c r="P136" s="259"/>
      <c r="Q136" s="259"/>
      <c r="R136" s="167"/>
      <c r="T136" s="168"/>
      <c r="U136" s="165"/>
      <c r="V136" s="165"/>
      <c r="W136" s="169">
        <f>SUM(W137:W158)</f>
        <v>0</v>
      </c>
      <c r="X136" s="165"/>
      <c r="Y136" s="169">
        <f>SUM(Y137:Y158)</f>
        <v>0.05806</v>
      </c>
      <c r="Z136" s="165"/>
      <c r="AA136" s="170">
        <f>SUM(AA137:AA158)</f>
        <v>0</v>
      </c>
      <c r="AR136" s="171" t="s">
        <v>182</v>
      </c>
      <c r="AT136" s="172" t="s">
        <v>78</v>
      </c>
      <c r="AU136" s="172" t="s">
        <v>87</v>
      </c>
      <c r="AY136" s="171" t="s">
        <v>183</v>
      </c>
      <c r="BK136" s="173">
        <f>SUM(BK137:BK158)</f>
        <v>0</v>
      </c>
    </row>
    <row r="137" spans="2:65" s="1" customFormat="1" ht="31.5" customHeight="1">
      <c r="B137" s="36"/>
      <c r="C137" s="175" t="s">
        <v>182</v>
      </c>
      <c r="D137" s="175" t="s">
        <v>184</v>
      </c>
      <c r="E137" s="176" t="s">
        <v>1155</v>
      </c>
      <c r="F137" s="250" t="s">
        <v>1156</v>
      </c>
      <c r="G137" s="250"/>
      <c r="H137" s="250"/>
      <c r="I137" s="250"/>
      <c r="J137" s="177" t="s">
        <v>213</v>
      </c>
      <c r="K137" s="178">
        <v>45</v>
      </c>
      <c r="L137" s="251">
        <v>0</v>
      </c>
      <c r="M137" s="252"/>
      <c r="N137" s="253">
        <f aca="true" t="shared" si="5" ref="N137:N158">ROUND(L137*K137,2)</f>
        <v>0</v>
      </c>
      <c r="O137" s="253"/>
      <c r="P137" s="253"/>
      <c r="Q137" s="253"/>
      <c r="R137" s="38"/>
      <c r="T137" s="179" t="s">
        <v>22</v>
      </c>
      <c r="U137" s="45" t="s">
        <v>44</v>
      </c>
      <c r="V137" s="37"/>
      <c r="W137" s="180">
        <f aca="true" t="shared" si="6" ref="W137:W158">V137*K137</f>
        <v>0</v>
      </c>
      <c r="X137" s="180">
        <v>0</v>
      </c>
      <c r="Y137" s="180">
        <f aca="true" t="shared" si="7" ref="Y137:Y158">X137*K137</f>
        <v>0</v>
      </c>
      <c r="Z137" s="180">
        <v>0</v>
      </c>
      <c r="AA137" s="181">
        <f aca="true" t="shared" si="8" ref="AA137:AA158">Z137*K137</f>
        <v>0</v>
      </c>
      <c r="AR137" s="19" t="s">
        <v>188</v>
      </c>
      <c r="AT137" s="19" t="s">
        <v>184</v>
      </c>
      <c r="AU137" s="19" t="s">
        <v>105</v>
      </c>
      <c r="AY137" s="19" t="s">
        <v>183</v>
      </c>
      <c r="BE137" s="119">
        <f aca="true" t="shared" si="9" ref="BE137:BE158">IF(U137="základní",N137,0)</f>
        <v>0</v>
      </c>
      <c r="BF137" s="119">
        <f aca="true" t="shared" si="10" ref="BF137:BF158">IF(U137="snížená",N137,0)</f>
        <v>0</v>
      </c>
      <c r="BG137" s="119">
        <f aca="true" t="shared" si="11" ref="BG137:BG158">IF(U137="zákl. přenesená",N137,0)</f>
        <v>0</v>
      </c>
      <c r="BH137" s="119">
        <f aca="true" t="shared" si="12" ref="BH137:BH158">IF(U137="sníž. přenesená",N137,0)</f>
        <v>0</v>
      </c>
      <c r="BI137" s="119">
        <f aca="true" t="shared" si="13" ref="BI137:BI158">IF(U137="nulová",N137,0)</f>
        <v>0</v>
      </c>
      <c r="BJ137" s="19" t="s">
        <v>87</v>
      </c>
      <c r="BK137" s="119">
        <f aca="true" t="shared" si="14" ref="BK137:BK158">ROUND(L137*K137,2)</f>
        <v>0</v>
      </c>
      <c r="BL137" s="19" t="s">
        <v>188</v>
      </c>
      <c r="BM137" s="19" t="s">
        <v>1157</v>
      </c>
    </row>
    <row r="138" spans="2:65" s="1" customFormat="1" ht="22.5" customHeight="1">
      <c r="B138" s="36"/>
      <c r="C138" s="182" t="s">
        <v>198</v>
      </c>
      <c r="D138" s="182" t="s">
        <v>190</v>
      </c>
      <c r="E138" s="183" t="s">
        <v>1158</v>
      </c>
      <c r="F138" s="262" t="s">
        <v>1159</v>
      </c>
      <c r="G138" s="262"/>
      <c r="H138" s="262"/>
      <c r="I138" s="262"/>
      <c r="J138" s="184" t="s">
        <v>407</v>
      </c>
      <c r="K138" s="185">
        <v>6.3</v>
      </c>
      <c r="L138" s="263">
        <v>0</v>
      </c>
      <c r="M138" s="264"/>
      <c r="N138" s="265">
        <f t="shared" si="5"/>
        <v>0</v>
      </c>
      <c r="O138" s="253"/>
      <c r="P138" s="253"/>
      <c r="Q138" s="253"/>
      <c r="R138" s="38"/>
      <c r="T138" s="179" t="s">
        <v>22</v>
      </c>
      <c r="U138" s="45" t="s">
        <v>44</v>
      </c>
      <c r="V138" s="37"/>
      <c r="W138" s="180">
        <f t="shared" si="6"/>
        <v>0</v>
      </c>
      <c r="X138" s="180">
        <v>0.001</v>
      </c>
      <c r="Y138" s="180">
        <f t="shared" si="7"/>
        <v>0.0063</v>
      </c>
      <c r="Z138" s="180">
        <v>0</v>
      </c>
      <c r="AA138" s="181">
        <f t="shared" si="8"/>
        <v>0</v>
      </c>
      <c r="AR138" s="19" t="s">
        <v>193</v>
      </c>
      <c r="AT138" s="19" t="s">
        <v>190</v>
      </c>
      <c r="AU138" s="19" t="s">
        <v>105</v>
      </c>
      <c r="AY138" s="19" t="s">
        <v>183</v>
      </c>
      <c r="BE138" s="119">
        <f t="shared" si="9"/>
        <v>0</v>
      </c>
      <c r="BF138" s="119">
        <f t="shared" si="10"/>
        <v>0</v>
      </c>
      <c r="BG138" s="119">
        <f t="shared" si="11"/>
        <v>0</v>
      </c>
      <c r="BH138" s="119">
        <f t="shared" si="12"/>
        <v>0</v>
      </c>
      <c r="BI138" s="119">
        <f t="shared" si="13"/>
        <v>0</v>
      </c>
      <c r="BJ138" s="19" t="s">
        <v>87</v>
      </c>
      <c r="BK138" s="119">
        <f t="shared" si="14"/>
        <v>0</v>
      </c>
      <c r="BL138" s="19" t="s">
        <v>193</v>
      </c>
      <c r="BM138" s="19" t="s">
        <v>1160</v>
      </c>
    </row>
    <row r="139" spans="2:65" s="1" customFormat="1" ht="22.5" customHeight="1">
      <c r="B139" s="36"/>
      <c r="C139" s="182" t="s">
        <v>202</v>
      </c>
      <c r="D139" s="182" t="s">
        <v>190</v>
      </c>
      <c r="E139" s="183" t="s">
        <v>1161</v>
      </c>
      <c r="F139" s="262" t="s">
        <v>1162</v>
      </c>
      <c r="G139" s="262"/>
      <c r="H139" s="262"/>
      <c r="I139" s="262"/>
      <c r="J139" s="184" t="s">
        <v>187</v>
      </c>
      <c r="K139" s="185">
        <v>4</v>
      </c>
      <c r="L139" s="263">
        <v>0</v>
      </c>
      <c r="M139" s="264"/>
      <c r="N139" s="265">
        <f t="shared" si="5"/>
        <v>0</v>
      </c>
      <c r="O139" s="253"/>
      <c r="P139" s="253"/>
      <c r="Q139" s="253"/>
      <c r="R139" s="38"/>
      <c r="T139" s="179" t="s">
        <v>22</v>
      </c>
      <c r="U139" s="45" t="s">
        <v>44</v>
      </c>
      <c r="V139" s="37"/>
      <c r="W139" s="180">
        <f t="shared" si="6"/>
        <v>0</v>
      </c>
      <c r="X139" s="180">
        <v>0.0003</v>
      </c>
      <c r="Y139" s="180">
        <f t="shared" si="7"/>
        <v>0.0012</v>
      </c>
      <c r="Z139" s="180">
        <v>0</v>
      </c>
      <c r="AA139" s="181">
        <f t="shared" si="8"/>
        <v>0</v>
      </c>
      <c r="AR139" s="19" t="s">
        <v>193</v>
      </c>
      <c r="AT139" s="19" t="s">
        <v>190</v>
      </c>
      <c r="AU139" s="19" t="s">
        <v>105</v>
      </c>
      <c r="AY139" s="19" t="s">
        <v>183</v>
      </c>
      <c r="BE139" s="119">
        <f t="shared" si="9"/>
        <v>0</v>
      </c>
      <c r="BF139" s="119">
        <f t="shared" si="10"/>
        <v>0</v>
      </c>
      <c r="BG139" s="119">
        <f t="shared" si="11"/>
        <v>0</v>
      </c>
      <c r="BH139" s="119">
        <f t="shared" si="12"/>
        <v>0</v>
      </c>
      <c r="BI139" s="119">
        <f t="shared" si="13"/>
        <v>0</v>
      </c>
      <c r="BJ139" s="19" t="s">
        <v>87</v>
      </c>
      <c r="BK139" s="119">
        <f t="shared" si="14"/>
        <v>0</v>
      </c>
      <c r="BL139" s="19" t="s">
        <v>193</v>
      </c>
      <c r="BM139" s="19" t="s">
        <v>1163</v>
      </c>
    </row>
    <row r="140" spans="2:65" s="1" customFormat="1" ht="31.5" customHeight="1">
      <c r="B140" s="36"/>
      <c r="C140" s="182" t="s">
        <v>206</v>
      </c>
      <c r="D140" s="182" t="s">
        <v>190</v>
      </c>
      <c r="E140" s="183" t="s">
        <v>1164</v>
      </c>
      <c r="F140" s="262" t="s">
        <v>1165</v>
      </c>
      <c r="G140" s="262"/>
      <c r="H140" s="262"/>
      <c r="I140" s="262"/>
      <c r="J140" s="184" t="s">
        <v>187</v>
      </c>
      <c r="K140" s="185">
        <v>20</v>
      </c>
      <c r="L140" s="263">
        <v>0</v>
      </c>
      <c r="M140" s="264"/>
      <c r="N140" s="265">
        <f t="shared" si="5"/>
        <v>0</v>
      </c>
      <c r="O140" s="253"/>
      <c r="P140" s="253"/>
      <c r="Q140" s="253"/>
      <c r="R140" s="38"/>
      <c r="T140" s="179" t="s">
        <v>22</v>
      </c>
      <c r="U140" s="45" t="s">
        <v>44</v>
      </c>
      <c r="V140" s="37"/>
      <c r="W140" s="180">
        <f t="shared" si="6"/>
        <v>0</v>
      </c>
      <c r="X140" s="180">
        <v>0.0002</v>
      </c>
      <c r="Y140" s="180">
        <f t="shared" si="7"/>
        <v>0.004</v>
      </c>
      <c r="Z140" s="180">
        <v>0</v>
      </c>
      <c r="AA140" s="181">
        <f t="shared" si="8"/>
        <v>0</v>
      </c>
      <c r="AR140" s="19" t="s">
        <v>193</v>
      </c>
      <c r="AT140" s="19" t="s">
        <v>190</v>
      </c>
      <c r="AU140" s="19" t="s">
        <v>105</v>
      </c>
      <c r="AY140" s="19" t="s">
        <v>183</v>
      </c>
      <c r="BE140" s="119">
        <f t="shared" si="9"/>
        <v>0</v>
      </c>
      <c r="BF140" s="119">
        <f t="shared" si="10"/>
        <v>0</v>
      </c>
      <c r="BG140" s="119">
        <f t="shared" si="11"/>
        <v>0</v>
      </c>
      <c r="BH140" s="119">
        <f t="shared" si="12"/>
        <v>0</v>
      </c>
      <c r="BI140" s="119">
        <f t="shared" si="13"/>
        <v>0</v>
      </c>
      <c r="BJ140" s="19" t="s">
        <v>87</v>
      </c>
      <c r="BK140" s="119">
        <f t="shared" si="14"/>
        <v>0</v>
      </c>
      <c r="BL140" s="19" t="s">
        <v>193</v>
      </c>
      <c r="BM140" s="19" t="s">
        <v>1166</v>
      </c>
    </row>
    <row r="141" spans="2:65" s="1" customFormat="1" ht="22.5" customHeight="1">
      <c r="B141" s="36"/>
      <c r="C141" s="182" t="s">
        <v>210</v>
      </c>
      <c r="D141" s="182" t="s">
        <v>190</v>
      </c>
      <c r="E141" s="183" t="s">
        <v>1167</v>
      </c>
      <c r="F141" s="262" t="s">
        <v>1168</v>
      </c>
      <c r="G141" s="262"/>
      <c r="H141" s="262"/>
      <c r="I141" s="262"/>
      <c r="J141" s="184" t="s">
        <v>187</v>
      </c>
      <c r="K141" s="185">
        <v>20</v>
      </c>
      <c r="L141" s="263">
        <v>0</v>
      </c>
      <c r="M141" s="264"/>
      <c r="N141" s="265">
        <f t="shared" si="5"/>
        <v>0</v>
      </c>
      <c r="O141" s="253"/>
      <c r="P141" s="253"/>
      <c r="Q141" s="253"/>
      <c r="R141" s="38"/>
      <c r="T141" s="179" t="s">
        <v>22</v>
      </c>
      <c r="U141" s="45" t="s">
        <v>44</v>
      </c>
      <c r="V141" s="37"/>
      <c r="W141" s="180">
        <f t="shared" si="6"/>
        <v>0</v>
      </c>
      <c r="X141" s="180">
        <v>3E-05</v>
      </c>
      <c r="Y141" s="180">
        <f t="shared" si="7"/>
        <v>0.0006000000000000001</v>
      </c>
      <c r="Z141" s="180">
        <v>0</v>
      </c>
      <c r="AA141" s="181">
        <f t="shared" si="8"/>
        <v>0</v>
      </c>
      <c r="AR141" s="19" t="s">
        <v>193</v>
      </c>
      <c r="AT141" s="19" t="s">
        <v>190</v>
      </c>
      <c r="AU141" s="19" t="s">
        <v>105</v>
      </c>
      <c r="AY141" s="19" t="s">
        <v>183</v>
      </c>
      <c r="BE141" s="119">
        <f t="shared" si="9"/>
        <v>0</v>
      </c>
      <c r="BF141" s="119">
        <f t="shared" si="10"/>
        <v>0</v>
      </c>
      <c r="BG141" s="119">
        <f t="shared" si="11"/>
        <v>0</v>
      </c>
      <c r="BH141" s="119">
        <f t="shared" si="12"/>
        <v>0</v>
      </c>
      <c r="BI141" s="119">
        <f t="shared" si="13"/>
        <v>0</v>
      </c>
      <c r="BJ141" s="19" t="s">
        <v>87</v>
      </c>
      <c r="BK141" s="119">
        <f t="shared" si="14"/>
        <v>0</v>
      </c>
      <c r="BL141" s="19" t="s">
        <v>193</v>
      </c>
      <c r="BM141" s="19" t="s">
        <v>1169</v>
      </c>
    </row>
    <row r="142" spans="2:65" s="1" customFormat="1" ht="22.5" customHeight="1">
      <c r="B142" s="36"/>
      <c r="C142" s="175" t="s">
        <v>215</v>
      </c>
      <c r="D142" s="175" t="s">
        <v>184</v>
      </c>
      <c r="E142" s="176" t="s">
        <v>1170</v>
      </c>
      <c r="F142" s="250" t="s">
        <v>1171</v>
      </c>
      <c r="G142" s="250"/>
      <c r="H142" s="250"/>
      <c r="I142" s="250"/>
      <c r="J142" s="177" t="s">
        <v>187</v>
      </c>
      <c r="K142" s="178">
        <v>8</v>
      </c>
      <c r="L142" s="251">
        <v>0</v>
      </c>
      <c r="M142" s="252"/>
      <c r="N142" s="253">
        <f t="shared" si="5"/>
        <v>0</v>
      </c>
      <c r="O142" s="253"/>
      <c r="P142" s="253"/>
      <c r="Q142" s="253"/>
      <c r="R142" s="38"/>
      <c r="T142" s="179" t="s">
        <v>22</v>
      </c>
      <c r="U142" s="45" t="s">
        <v>44</v>
      </c>
      <c r="V142" s="37"/>
      <c r="W142" s="180">
        <f t="shared" si="6"/>
        <v>0</v>
      </c>
      <c r="X142" s="180">
        <v>0</v>
      </c>
      <c r="Y142" s="180">
        <f t="shared" si="7"/>
        <v>0</v>
      </c>
      <c r="Z142" s="180">
        <v>0</v>
      </c>
      <c r="AA142" s="181">
        <f t="shared" si="8"/>
        <v>0</v>
      </c>
      <c r="AR142" s="19" t="s">
        <v>188</v>
      </c>
      <c r="AT142" s="19" t="s">
        <v>184</v>
      </c>
      <c r="AU142" s="19" t="s">
        <v>105</v>
      </c>
      <c r="AY142" s="19" t="s">
        <v>183</v>
      </c>
      <c r="BE142" s="119">
        <f t="shared" si="9"/>
        <v>0</v>
      </c>
      <c r="BF142" s="119">
        <f t="shared" si="10"/>
        <v>0</v>
      </c>
      <c r="BG142" s="119">
        <f t="shared" si="11"/>
        <v>0</v>
      </c>
      <c r="BH142" s="119">
        <f t="shared" si="12"/>
        <v>0</v>
      </c>
      <c r="BI142" s="119">
        <f t="shared" si="13"/>
        <v>0</v>
      </c>
      <c r="BJ142" s="19" t="s">
        <v>87</v>
      </c>
      <c r="BK142" s="119">
        <f t="shared" si="14"/>
        <v>0</v>
      </c>
      <c r="BL142" s="19" t="s">
        <v>188</v>
      </c>
      <c r="BM142" s="19" t="s">
        <v>1172</v>
      </c>
    </row>
    <row r="143" spans="2:65" s="1" customFormat="1" ht="22.5" customHeight="1">
      <c r="B143" s="36"/>
      <c r="C143" s="182" t="s">
        <v>219</v>
      </c>
      <c r="D143" s="182" t="s">
        <v>190</v>
      </c>
      <c r="E143" s="183" t="s">
        <v>1173</v>
      </c>
      <c r="F143" s="262" t="s">
        <v>1174</v>
      </c>
      <c r="G143" s="262"/>
      <c r="H143" s="262"/>
      <c r="I143" s="262"/>
      <c r="J143" s="184" t="s">
        <v>187</v>
      </c>
      <c r="K143" s="185">
        <v>4</v>
      </c>
      <c r="L143" s="263">
        <v>0</v>
      </c>
      <c r="M143" s="264"/>
      <c r="N143" s="265">
        <f t="shared" si="5"/>
        <v>0</v>
      </c>
      <c r="O143" s="253"/>
      <c r="P143" s="253"/>
      <c r="Q143" s="253"/>
      <c r="R143" s="38"/>
      <c r="T143" s="179" t="s">
        <v>22</v>
      </c>
      <c r="U143" s="45" t="s">
        <v>44</v>
      </c>
      <c r="V143" s="37"/>
      <c r="W143" s="180">
        <f t="shared" si="6"/>
        <v>0</v>
      </c>
      <c r="X143" s="180">
        <v>0.00043</v>
      </c>
      <c r="Y143" s="180">
        <f t="shared" si="7"/>
        <v>0.00172</v>
      </c>
      <c r="Z143" s="180">
        <v>0</v>
      </c>
      <c r="AA143" s="181">
        <f t="shared" si="8"/>
        <v>0</v>
      </c>
      <c r="AR143" s="19" t="s">
        <v>541</v>
      </c>
      <c r="AT143" s="19" t="s">
        <v>190</v>
      </c>
      <c r="AU143" s="19" t="s">
        <v>105</v>
      </c>
      <c r="AY143" s="19" t="s">
        <v>183</v>
      </c>
      <c r="BE143" s="119">
        <f t="shared" si="9"/>
        <v>0</v>
      </c>
      <c r="BF143" s="119">
        <f t="shared" si="10"/>
        <v>0</v>
      </c>
      <c r="BG143" s="119">
        <f t="shared" si="11"/>
        <v>0</v>
      </c>
      <c r="BH143" s="119">
        <f t="shared" si="12"/>
        <v>0</v>
      </c>
      <c r="BI143" s="119">
        <f t="shared" si="13"/>
        <v>0</v>
      </c>
      <c r="BJ143" s="19" t="s">
        <v>87</v>
      </c>
      <c r="BK143" s="119">
        <f t="shared" si="14"/>
        <v>0</v>
      </c>
      <c r="BL143" s="19" t="s">
        <v>188</v>
      </c>
      <c r="BM143" s="19" t="s">
        <v>1175</v>
      </c>
    </row>
    <row r="144" spans="2:65" s="1" customFormat="1" ht="31.5" customHeight="1">
      <c r="B144" s="36"/>
      <c r="C144" s="182" t="s">
        <v>223</v>
      </c>
      <c r="D144" s="182" t="s">
        <v>190</v>
      </c>
      <c r="E144" s="183" t="s">
        <v>1176</v>
      </c>
      <c r="F144" s="262" t="s">
        <v>1177</v>
      </c>
      <c r="G144" s="262"/>
      <c r="H144" s="262"/>
      <c r="I144" s="262"/>
      <c r="J144" s="184" t="s">
        <v>187</v>
      </c>
      <c r="K144" s="185">
        <v>4</v>
      </c>
      <c r="L144" s="263">
        <v>0</v>
      </c>
      <c r="M144" s="264"/>
      <c r="N144" s="265">
        <f t="shared" si="5"/>
        <v>0</v>
      </c>
      <c r="O144" s="253"/>
      <c r="P144" s="253"/>
      <c r="Q144" s="253"/>
      <c r="R144" s="38"/>
      <c r="T144" s="179" t="s">
        <v>22</v>
      </c>
      <c r="U144" s="45" t="s">
        <v>44</v>
      </c>
      <c r="V144" s="37"/>
      <c r="W144" s="180">
        <f t="shared" si="6"/>
        <v>0</v>
      </c>
      <c r="X144" s="180">
        <v>0.003</v>
      </c>
      <c r="Y144" s="180">
        <f t="shared" si="7"/>
        <v>0.012</v>
      </c>
      <c r="Z144" s="180">
        <v>0</v>
      </c>
      <c r="AA144" s="181">
        <f t="shared" si="8"/>
        <v>0</v>
      </c>
      <c r="AR144" s="19" t="s">
        <v>193</v>
      </c>
      <c r="AT144" s="19" t="s">
        <v>190</v>
      </c>
      <c r="AU144" s="19" t="s">
        <v>105</v>
      </c>
      <c r="AY144" s="19" t="s">
        <v>183</v>
      </c>
      <c r="BE144" s="119">
        <f t="shared" si="9"/>
        <v>0</v>
      </c>
      <c r="BF144" s="119">
        <f t="shared" si="10"/>
        <v>0</v>
      </c>
      <c r="BG144" s="119">
        <f t="shared" si="11"/>
        <v>0</v>
      </c>
      <c r="BH144" s="119">
        <f t="shared" si="12"/>
        <v>0</v>
      </c>
      <c r="BI144" s="119">
        <f t="shared" si="13"/>
        <v>0</v>
      </c>
      <c r="BJ144" s="19" t="s">
        <v>87</v>
      </c>
      <c r="BK144" s="119">
        <f t="shared" si="14"/>
        <v>0</v>
      </c>
      <c r="BL144" s="19" t="s">
        <v>193</v>
      </c>
      <c r="BM144" s="19" t="s">
        <v>1178</v>
      </c>
    </row>
    <row r="145" spans="2:65" s="1" customFormat="1" ht="31.5" customHeight="1">
      <c r="B145" s="36"/>
      <c r="C145" s="175" t="s">
        <v>227</v>
      </c>
      <c r="D145" s="175" t="s">
        <v>184</v>
      </c>
      <c r="E145" s="176" t="s">
        <v>1063</v>
      </c>
      <c r="F145" s="250" t="s">
        <v>1064</v>
      </c>
      <c r="G145" s="250"/>
      <c r="H145" s="250"/>
      <c r="I145" s="250"/>
      <c r="J145" s="177" t="s">
        <v>187</v>
      </c>
      <c r="K145" s="178">
        <v>72</v>
      </c>
      <c r="L145" s="251">
        <v>0</v>
      </c>
      <c r="M145" s="252"/>
      <c r="N145" s="253">
        <f t="shared" si="5"/>
        <v>0</v>
      </c>
      <c r="O145" s="253"/>
      <c r="P145" s="253"/>
      <c r="Q145" s="253"/>
      <c r="R145" s="38"/>
      <c r="T145" s="179" t="s">
        <v>22</v>
      </c>
      <c r="U145" s="45" t="s">
        <v>44</v>
      </c>
      <c r="V145" s="37"/>
      <c r="W145" s="180">
        <f t="shared" si="6"/>
        <v>0</v>
      </c>
      <c r="X145" s="180">
        <v>0</v>
      </c>
      <c r="Y145" s="180">
        <f t="shared" si="7"/>
        <v>0</v>
      </c>
      <c r="Z145" s="180">
        <v>0</v>
      </c>
      <c r="AA145" s="181">
        <f t="shared" si="8"/>
        <v>0</v>
      </c>
      <c r="AR145" s="19" t="s">
        <v>188</v>
      </c>
      <c r="AT145" s="19" t="s">
        <v>184</v>
      </c>
      <c r="AU145" s="19" t="s">
        <v>105</v>
      </c>
      <c r="AY145" s="19" t="s">
        <v>183</v>
      </c>
      <c r="BE145" s="119">
        <f t="shared" si="9"/>
        <v>0</v>
      </c>
      <c r="BF145" s="119">
        <f t="shared" si="10"/>
        <v>0</v>
      </c>
      <c r="BG145" s="119">
        <f t="shared" si="11"/>
        <v>0</v>
      </c>
      <c r="BH145" s="119">
        <f t="shared" si="12"/>
        <v>0</v>
      </c>
      <c r="BI145" s="119">
        <f t="shared" si="13"/>
        <v>0</v>
      </c>
      <c r="BJ145" s="19" t="s">
        <v>87</v>
      </c>
      <c r="BK145" s="119">
        <f t="shared" si="14"/>
        <v>0</v>
      </c>
      <c r="BL145" s="19" t="s">
        <v>188</v>
      </c>
      <c r="BM145" s="19" t="s">
        <v>1179</v>
      </c>
    </row>
    <row r="146" spans="2:65" s="1" customFormat="1" ht="31.5" customHeight="1">
      <c r="B146" s="36"/>
      <c r="C146" s="182" t="s">
        <v>232</v>
      </c>
      <c r="D146" s="182" t="s">
        <v>190</v>
      </c>
      <c r="E146" s="183" t="s">
        <v>1180</v>
      </c>
      <c r="F146" s="262" t="s">
        <v>1181</v>
      </c>
      <c r="G146" s="262"/>
      <c r="H146" s="262"/>
      <c r="I146" s="262"/>
      <c r="J146" s="184" t="s">
        <v>187</v>
      </c>
      <c r="K146" s="185">
        <v>16</v>
      </c>
      <c r="L146" s="263">
        <v>0</v>
      </c>
      <c r="M146" s="264"/>
      <c r="N146" s="265">
        <f t="shared" si="5"/>
        <v>0</v>
      </c>
      <c r="O146" s="253"/>
      <c r="P146" s="253"/>
      <c r="Q146" s="253"/>
      <c r="R146" s="38"/>
      <c r="T146" s="179" t="s">
        <v>22</v>
      </c>
      <c r="U146" s="45" t="s">
        <v>44</v>
      </c>
      <c r="V146" s="37"/>
      <c r="W146" s="180">
        <f t="shared" si="6"/>
        <v>0</v>
      </c>
      <c r="X146" s="180">
        <v>0.00013</v>
      </c>
      <c r="Y146" s="180">
        <f t="shared" si="7"/>
        <v>0.00208</v>
      </c>
      <c r="Z146" s="180">
        <v>0</v>
      </c>
      <c r="AA146" s="181">
        <f t="shared" si="8"/>
        <v>0</v>
      </c>
      <c r="AR146" s="19" t="s">
        <v>541</v>
      </c>
      <c r="AT146" s="19" t="s">
        <v>190</v>
      </c>
      <c r="AU146" s="19" t="s">
        <v>105</v>
      </c>
      <c r="AY146" s="19" t="s">
        <v>183</v>
      </c>
      <c r="BE146" s="119">
        <f t="shared" si="9"/>
        <v>0</v>
      </c>
      <c r="BF146" s="119">
        <f t="shared" si="10"/>
        <v>0</v>
      </c>
      <c r="BG146" s="119">
        <f t="shared" si="11"/>
        <v>0</v>
      </c>
      <c r="BH146" s="119">
        <f t="shared" si="12"/>
        <v>0</v>
      </c>
      <c r="BI146" s="119">
        <f t="shared" si="13"/>
        <v>0</v>
      </c>
      <c r="BJ146" s="19" t="s">
        <v>87</v>
      </c>
      <c r="BK146" s="119">
        <f t="shared" si="14"/>
        <v>0</v>
      </c>
      <c r="BL146" s="19" t="s">
        <v>188</v>
      </c>
      <c r="BM146" s="19" t="s">
        <v>1182</v>
      </c>
    </row>
    <row r="147" spans="2:65" s="1" customFormat="1" ht="31.5" customHeight="1">
      <c r="B147" s="36"/>
      <c r="C147" s="182" t="s">
        <v>237</v>
      </c>
      <c r="D147" s="182" t="s">
        <v>190</v>
      </c>
      <c r="E147" s="183" t="s">
        <v>1066</v>
      </c>
      <c r="F147" s="262" t="s">
        <v>1183</v>
      </c>
      <c r="G147" s="262"/>
      <c r="H147" s="262"/>
      <c r="I147" s="262"/>
      <c r="J147" s="184" t="s">
        <v>187</v>
      </c>
      <c r="K147" s="185">
        <v>8</v>
      </c>
      <c r="L147" s="263">
        <v>0</v>
      </c>
      <c r="M147" s="264"/>
      <c r="N147" s="265">
        <f t="shared" si="5"/>
        <v>0</v>
      </c>
      <c r="O147" s="253"/>
      <c r="P147" s="253"/>
      <c r="Q147" s="253"/>
      <c r="R147" s="38"/>
      <c r="T147" s="179" t="s">
        <v>22</v>
      </c>
      <c r="U147" s="45" t="s">
        <v>44</v>
      </c>
      <c r="V147" s="37"/>
      <c r="W147" s="180">
        <f t="shared" si="6"/>
        <v>0</v>
      </c>
      <c r="X147" s="180">
        <v>0.0007</v>
      </c>
      <c r="Y147" s="180">
        <f t="shared" si="7"/>
        <v>0.0056</v>
      </c>
      <c r="Z147" s="180">
        <v>0</v>
      </c>
      <c r="AA147" s="181">
        <f t="shared" si="8"/>
        <v>0</v>
      </c>
      <c r="AR147" s="19" t="s">
        <v>193</v>
      </c>
      <c r="AT147" s="19" t="s">
        <v>190</v>
      </c>
      <c r="AU147" s="19" t="s">
        <v>105</v>
      </c>
      <c r="AY147" s="19" t="s">
        <v>183</v>
      </c>
      <c r="BE147" s="119">
        <f t="shared" si="9"/>
        <v>0</v>
      </c>
      <c r="BF147" s="119">
        <f t="shared" si="10"/>
        <v>0</v>
      </c>
      <c r="BG147" s="119">
        <f t="shared" si="11"/>
        <v>0</v>
      </c>
      <c r="BH147" s="119">
        <f t="shared" si="12"/>
        <v>0</v>
      </c>
      <c r="BI147" s="119">
        <f t="shared" si="13"/>
        <v>0</v>
      </c>
      <c r="BJ147" s="19" t="s">
        <v>87</v>
      </c>
      <c r="BK147" s="119">
        <f t="shared" si="14"/>
        <v>0</v>
      </c>
      <c r="BL147" s="19" t="s">
        <v>193</v>
      </c>
      <c r="BM147" s="19" t="s">
        <v>1184</v>
      </c>
    </row>
    <row r="148" spans="2:65" s="1" customFormat="1" ht="22.5" customHeight="1">
      <c r="B148" s="36"/>
      <c r="C148" s="182" t="s">
        <v>241</v>
      </c>
      <c r="D148" s="182" t="s">
        <v>190</v>
      </c>
      <c r="E148" s="183" t="s">
        <v>1070</v>
      </c>
      <c r="F148" s="262" t="s">
        <v>1071</v>
      </c>
      <c r="G148" s="262"/>
      <c r="H148" s="262"/>
      <c r="I148" s="262"/>
      <c r="J148" s="184" t="s">
        <v>187</v>
      </c>
      <c r="K148" s="185">
        <v>40</v>
      </c>
      <c r="L148" s="263">
        <v>0</v>
      </c>
      <c r="M148" s="264"/>
      <c r="N148" s="265">
        <f t="shared" si="5"/>
        <v>0</v>
      </c>
      <c r="O148" s="253"/>
      <c r="P148" s="253"/>
      <c r="Q148" s="253"/>
      <c r="R148" s="38"/>
      <c r="T148" s="179" t="s">
        <v>22</v>
      </c>
      <c r="U148" s="45" t="s">
        <v>44</v>
      </c>
      <c r="V148" s="37"/>
      <c r="W148" s="180">
        <f t="shared" si="6"/>
        <v>0</v>
      </c>
      <c r="X148" s="180">
        <v>0.00023</v>
      </c>
      <c r="Y148" s="180">
        <f t="shared" si="7"/>
        <v>0.0092</v>
      </c>
      <c r="Z148" s="180">
        <v>0</v>
      </c>
      <c r="AA148" s="181">
        <f t="shared" si="8"/>
        <v>0</v>
      </c>
      <c r="AR148" s="19" t="s">
        <v>193</v>
      </c>
      <c r="AT148" s="19" t="s">
        <v>190</v>
      </c>
      <c r="AU148" s="19" t="s">
        <v>105</v>
      </c>
      <c r="AY148" s="19" t="s">
        <v>183</v>
      </c>
      <c r="BE148" s="119">
        <f t="shared" si="9"/>
        <v>0</v>
      </c>
      <c r="BF148" s="119">
        <f t="shared" si="10"/>
        <v>0</v>
      </c>
      <c r="BG148" s="119">
        <f t="shared" si="11"/>
        <v>0</v>
      </c>
      <c r="BH148" s="119">
        <f t="shared" si="12"/>
        <v>0</v>
      </c>
      <c r="BI148" s="119">
        <f t="shared" si="13"/>
        <v>0</v>
      </c>
      <c r="BJ148" s="19" t="s">
        <v>87</v>
      </c>
      <c r="BK148" s="119">
        <f t="shared" si="14"/>
        <v>0</v>
      </c>
      <c r="BL148" s="19" t="s">
        <v>193</v>
      </c>
      <c r="BM148" s="19" t="s">
        <v>1185</v>
      </c>
    </row>
    <row r="149" spans="2:65" s="1" customFormat="1" ht="31.5" customHeight="1">
      <c r="B149" s="36"/>
      <c r="C149" s="182" t="s">
        <v>11</v>
      </c>
      <c r="D149" s="182" t="s">
        <v>190</v>
      </c>
      <c r="E149" s="183" t="s">
        <v>1096</v>
      </c>
      <c r="F149" s="262" t="s">
        <v>1097</v>
      </c>
      <c r="G149" s="262"/>
      <c r="H149" s="262"/>
      <c r="I149" s="262"/>
      <c r="J149" s="184" t="s">
        <v>187</v>
      </c>
      <c r="K149" s="185">
        <v>8</v>
      </c>
      <c r="L149" s="263">
        <v>0</v>
      </c>
      <c r="M149" s="264"/>
      <c r="N149" s="265">
        <f t="shared" si="5"/>
        <v>0</v>
      </c>
      <c r="O149" s="253"/>
      <c r="P149" s="253"/>
      <c r="Q149" s="253"/>
      <c r="R149" s="38"/>
      <c r="T149" s="179" t="s">
        <v>22</v>
      </c>
      <c r="U149" s="45" t="s">
        <v>44</v>
      </c>
      <c r="V149" s="37"/>
      <c r="W149" s="180">
        <f t="shared" si="6"/>
        <v>0</v>
      </c>
      <c r="X149" s="180">
        <v>0.00016</v>
      </c>
      <c r="Y149" s="180">
        <f t="shared" si="7"/>
        <v>0.00128</v>
      </c>
      <c r="Z149" s="180">
        <v>0</v>
      </c>
      <c r="AA149" s="181">
        <f t="shared" si="8"/>
        <v>0</v>
      </c>
      <c r="AR149" s="19" t="s">
        <v>193</v>
      </c>
      <c r="AT149" s="19" t="s">
        <v>190</v>
      </c>
      <c r="AU149" s="19" t="s">
        <v>105</v>
      </c>
      <c r="AY149" s="19" t="s">
        <v>183</v>
      </c>
      <c r="BE149" s="119">
        <f t="shared" si="9"/>
        <v>0</v>
      </c>
      <c r="BF149" s="119">
        <f t="shared" si="10"/>
        <v>0</v>
      </c>
      <c r="BG149" s="119">
        <f t="shared" si="11"/>
        <v>0</v>
      </c>
      <c r="BH149" s="119">
        <f t="shared" si="12"/>
        <v>0</v>
      </c>
      <c r="BI149" s="119">
        <f t="shared" si="13"/>
        <v>0</v>
      </c>
      <c r="BJ149" s="19" t="s">
        <v>87</v>
      </c>
      <c r="BK149" s="119">
        <f t="shared" si="14"/>
        <v>0</v>
      </c>
      <c r="BL149" s="19" t="s">
        <v>193</v>
      </c>
      <c r="BM149" s="19" t="s">
        <v>1186</v>
      </c>
    </row>
    <row r="150" spans="2:65" s="1" customFormat="1" ht="31.5" customHeight="1">
      <c r="B150" s="36"/>
      <c r="C150" s="175" t="s">
        <v>248</v>
      </c>
      <c r="D150" s="175" t="s">
        <v>184</v>
      </c>
      <c r="E150" s="176" t="s">
        <v>1073</v>
      </c>
      <c r="F150" s="250" t="s">
        <v>1074</v>
      </c>
      <c r="G150" s="250"/>
      <c r="H150" s="250"/>
      <c r="I150" s="250"/>
      <c r="J150" s="177" t="s">
        <v>187</v>
      </c>
      <c r="K150" s="178">
        <v>2</v>
      </c>
      <c r="L150" s="251">
        <v>0</v>
      </c>
      <c r="M150" s="252"/>
      <c r="N150" s="253">
        <f t="shared" si="5"/>
        <v>0</v>
      </c>
      <c r="O150" s="253"/>
      <c r="P150" s="253"/>
      <c r="Q150" s="253"/>
      <c r="R150" s="38"/>
      <c r="T150" s="179" t="s">
        <v>22</v>
      </c>
      <c r="U150" s="45" t="s">
        <v>44</v>
      </c>
      <c r="V150" s="37"/>
      <c r="W150" s="180">
        <f t="shared" si="6"/>
        <v>0</v>
      </c>
      <c r="X150" s="180">
        <v>0</v>
      </c>
      <c r="Y150" s="180">
        <f t="shared" si="7"/>
        <v>0</v>
      </c>
      <c r="Z150" s="180">
        <v>0</v>
      </c>
      <c r="AA150" s="181">
        <f t="shared" si="8"/>
        <v>0</v>
      </c>
      <c r="AR150" s="19" t="s">
        <v>188</v>
      </c>
      <c r="AT150" s="19" t="s">
        <v>184</v>
      </c>
      <c r="AU150" s="19" t="s">
        <v>105</v>
      </c>
      <c r="AY150" s="19" t="s">
        <v>183</v>
      </c>
      <c r="BE150" s="119">
        <f t="shared" si="9"/>
        <v>0</v>
      </c>
      <c r="BF150" s="119">
        <f t="shared" si="10"/>
        <v>0</v>
      </c>
      <c r="BG150" s="119">
        <f t="shared" si="11"/>
        <v>0</v>
      </c>
      <c r="BH150" s="119">
        <f t="shared" si="12"/>
        <v>0</v>
      </c>
      <c r="BI150" s="119">
        <f t="shared" si="13"/>
        <v>0</v>
      </c>
      <c r="BJ150" s="19" t="s">
        <v>87</v>
      </c>
      <c r="BK150" s="119">
        <f t="shared" si="14"/>
        <v>0</v>
      </c>
      <c r="BL150" s="19" t="s">
        <v>188</v>
      </c>
      <c r="BM150" s="19" t="s">
        <v>1187</v>
      </c>
    </row>
    <row r="151" spans="2:65" s="1" customFormat="1" ht="22.5" customHeight="1">
      <c r="B151" s="36"/>
      <c r="C151" s="182" t="s">
        <v>252</v>
      </c>
      <c r="D151" s="182" t="s">
        <v>190</v>
      </c>
      <c r="E151" s="183" t="s">
        <v>1080</v>
      </c>
      <c r="F151" s="262" t="s">
        <v>1081</v>
      </c>
      <c r="G151" s="262"/>
      <c r="H151" s="262"/>
      <c r="I151" s="262"/>
      <c r="J151" s="184" t="s">
        <v>187</v>
      </c>
      <c r="K151" s="185">
        <v>2</v>
      </c>
      <c r="L151" s="263">
        <v>0</v>
      </c>
      <c r="M151" s="264"/>
      <c r="N151" s="265">
        <f t="shared" si="5"/>
        <v>0</v>
      </c>
      <c r="O151" s="253"/>
      <c r="P151" s="253"/>
      <c r="Q151" s="253"/>
      <c r="R151" s="38"/>
      <c r="T151" s="179" t="s">
        <v>22</v>
      </c>
      <c r="U151" s="45" t="s">
        <v>44</v>
      </c>
      <c r="V151" s="37"/>
      <c r="W151" s="180">
        <f t="shared" si="6"/>
        <v>0</v>
      </c>
      <c r="X151" s="180">
        <v>0.0002</v>
      </c>
      <c r="Y151" s="180">
        <f t="shared" si="7"/>
        <v>0.0004</v>
      </c>
      <c r="Z151" s="180">
        <v>0</v>
      </c>
      <c r="AA151" s="181">
        <f t="shared" si="8"/>
        <v>0</v>
      </c>
      <c r="AR151" s="19" t="s">
        <v>193</v>
      </c>
      <c r="AT151" s="19" t="s">
        <v>190</v>
      </c>
      <c r="AU151" s="19" t="s">
        <v>105</v>
      </c>
      <c r="AY151" s="19" t="s">
        <v>183</v>
      </c>
      <c r="BE151" s="119">
        <f t="shared" si="9"/>
        <v>0</v>
      </c>
      <c r="BF151" s="119">
        <f t="shared" si="10"/>
        <v>0</v>
      </c>
      <c r="BG151" s="119">
        <f t="shared" si="11"/>
        <v>0</v>
      </c>
      <c r="BH151" s="119">
        <f t="shared" si="12"/>
        <v>0</v>
      </c>
      <c r="BI151" s="119">
        <f t="shared" si="13"/>
        <v>0</v>
      </c>
      <c r="BJ151" s="19" t="s">
        <v>87</v>
      </c>
      <c r="BK151" s="119">
        <f t="shared" si="14"/>
        <v>0</v>
      </c>
      <c r="BL151" s="19" t="s">
        <v>193</v>
      </c>
      <c r="BM151" s="19" t="s">
        <v>1188</v>
      </c>
    </row>
    <row r="152" spans="2:65" s="1" customFormat="1" ht="31.5" customHeight="1">
      <c r="B152" s="36"/>
      <c r="C152" s="175" t="s">
        <v>256</v>
      </c>
      <c r="D152" s="175" t="s">
        <v>184</v>
      </c>
      <c r="E152" s="176" t="s">
        <v>1189</v>
      </c>
      <c r="F152" s="250" t="s">
        <v>1190</v>
      </c>
      <c r="G152" s="250"/>
      <c r="H152" s="250"/>
      <c r="I152" s="250"/>
      <c r="J152" s="177" t="s">
        <v>187</v>
      </c>
      <c r="K152" s="178">
        <v>2</v>
      </c>
      <c r="L152" s="251">
        <v>0</v>
      </c>
      <c r="M152" s="252"/>
      <c r="N152" s="253">
        <f t="shared" si="5"/>
        <v>0</v>
      </c>
      <c r="O152" s="253"/>
      <c r="P152" s="253"/>
      <c r="Q152" s="253"/>
      <c r="R152" s="38"/>
      <c r="T152" s="179" t="s">
        <v>22</v>
      </c>
      <c r="U152" s="45" t="s">
        <v>44</v>
      </c>
      <c r="V152" s="37"/>
      <c r="W152" s="180">
        <f t="shared" si="6"/>
        <v>0</v>
      </c>
      <c r="X152" s="180">
        <v>0</v>
      </c>
      <c r="Y152" s="180">
        <f t="shared" si="7"/>
        <v>0</v>
      </c>
      <c r="Z152" s="180">
        <v>0</v>
      </c>
      <c r="AA152" s="181">
        <f t="shared" si="8"/>
        <v>0</v>
      </c>
      <c r="AR152" s="19" t="s">
        <v>188</v>
      </c>
      <c r="AT152" s="19" t="s">
        <v>184</v>
      </c>
      <c r="AU152" s="19" t="s">
        <v>105</v>
      </c>
      <c r="AY152" s="19" t="s">
        <v>183</v>
      </c>
      <c r="BE152" s="119">
        <f t="shared" si="9"/>
        <v>0</v>
      </c>
      <c r="BF152" s="119">
        <f t="shared" si="10"/>
        <v>0</v>
      </c>
      <c r="BG152" s="119">
        <f t="shared" si="11"/>
        <v>0</v>
      </c>
      <c r="BH152" s="119">
        <f t="shared" si="12"/>
        <v>0</v>
      </c>
      <c r="BI152" s="119">
        <f t="shared" si="13"/>
        <v>0</v>
      </c>
      <c r="BJ152" s="19" t="s">
        <v>87</v>
      </c>
      <c r="BK152" s="119">
        <f t="shared" si="14"/>
        <v>0</v>
      </c>
      <c r="BL152" s="19" t="s">
        <v>188</v>
      </c>
      <c r="BM152" s="19" t="s">
        <v>1191</v>
      </c>
    </row>
    <row r="153" spans="2:65" s="1" customFormat="1" ht="22.5" customHeight="1">
      <c r="B153" s="36"/>
      <c r="C153" s="182" t="s">
        <v>261</v>
      </c>
      <c r="D153" s="182" t="s">
        <v>190</v>
      </c>
      <c r="E153" s="183" t="s">
        <v>1192</v>
      </c>
      <c r="F153" s="262" t="s">
        <v>1193</v>
      </c>
      <c r="G153" s="262"/>
      <c r="H153" s="262"/>
      <c r="I153" s="262"/>
      <c r="J153" s="184" t="s">
        <v>187</v>
      </c>
      <c r="K153" s="185">
        <v>2</v>
      </c>
      <c r="L153" s="263">
        <v>0</v>
      </c>
      <c r="M153" s="264"/>
      <c r="N153" s="265">
        <f t="shared" si="5"/>
        <v>0</v>
      </c>
      <c r="O153" s="253"/>
      <c r="P153" s="253"/>
      <c r="Q153" s="253"/>
      <c r="R153" s="38"/>
      <c r="T153" s="179" t="s">
        <v>22</v>
      </c>
      <c r="U153" s="45" t="s">
        <v>44</v>
      </c>
      <c r="V153" s="37"/>
      <c r="W153" s="180">
        <f t="shared" si="6"/>
        <v>0</v>
      </c>
      <c r="X153" s="180">
        <v>0.0042</v>
      </c>
      <c r="Y153" s="180">
        <f t="shared" si="7"/>
        <v>0.0084</v>
      </c>
      <c r="Z153" s="180">
        <v>0</v>
      </c>
      <c r="AA153" s="181">
        <f t="shared" si="8"/>
        <v>0</v>
      </c>
      <c r="AR153" s="19" t="s">
        <v>193</v>
      </c>
      <c r="AT153" s="19" t="s">
        <v>190</v>
      </c>
      <c r="AU153" s="19" t="s">
        <v>105</v>
      </c>
      <c r="AY153" s="19" t="s">
        <v>183</v>
      </c>
      <c r="BE153" s="119">
        <f t="shared" si="9"/>
        <v>0</v>
      </c>
      <c r="BF153" s="119">
        <f t="shared" si="10"/>
        <v>0</v>
      </c>
      <c r="BG153" s="119">
        <f t="shared" si="11"/>
        <v>0</v>
      </c>
      <c r="BH153" s="119">
        <f t="shared" si="12"/>
        <v>0</v>
      </c>
      <c r="BI153" s="119">
        <f t="shared" si="13"/>
        <v>0</v>
      </c>
      <c r="BJ153" s="19" t="s">
        <v>87</v>
      </c>
      <c r="BK153" s="119">
        <f t="shared" si="14"/>
        <v>0</v>
      </c>
      <c r="BL153" s="19" t="s">
        <v>193</v>
      </c>
      <c r="BM153" s="19" t="s">
        <v>1194</v>
      </c>
    </row>
    <row r="154" spans="2:65" s="1" customFormat="1" ht="22.5" customHeight="1">
      <c r="B154" s="36"/>
      <c r="C154" s="182" t="s">
        <v>265</v>
      </c>
      <c r="D154" s="182" t="s">
        <v>190</v>
      </c>
      <c r="E154" s="183" t="s">
        <v>1195</v>
      </c>
      <c r="F154" s="262" t="s">
        <v>1196</v>
      </c>
      <c r="G154" s="262"/>
      <c r="H154" s="262"/>
      <c r="I154" s="262"/>
      <c r="J154" s="184" t="s">
        <v>187</v>
      </c>
      <c r="K154" s="185">
        <v>4</v>
      </c>
      <c r="L154" s="263">
        <v>0</v>
      </c>
      <c r="M154" s="264"/>
      <c r="N154" s="265">
        <f t="shared" si="5"/>
        <v>0</v>
      </c>
      <c r="O154" s="253"/>
      <c r="P154" s="253"/>
      <c r="Q154" s="253"/>
      <c r="R154" s="38"/>
      <c r="T154" s="179" t="s">
        <v>22</v>
      </c>
      <c r="U154" s="45" t="s">
        <v>44</v>
      </c>
      <c r="V154" s="37"/>
      <c r="W154" s="180">
        <f t="shared" si="6"/>
        <v>0</v>
      </c>
      <c r="X154" s="180">
        <v>0.00032</v>
      </c>
      <c r="Y154" s="180">
        <f t="shared" si="7"/>
        <v>0.00128</v>
      </c>
      <c r="Z154" s="180">
        <v>0</v>
      </c>
      <c r="AA154" s="181">
        <f t="shared" si="8"/>
        <v>0</v>
      </c>
      <c r="AR154" s="19" t="s">
        <v>193</v>
      </c>
      <c r="AT154" s="19" t="s">
        <v>190</v>
      </c>
      <c r="AU154" s="19" t="s">
        <v>105</v>
      </c>
      <c r="AY154" s="19" t="s">
        <v>183</v>
      </c>
      <c r="BE154" s="119">
        <f t="shared" si="9"/>
        <v>0</v>
      </c>
      <c r="BF154" s="119">
        <f t="shared" si="10"/>
        <v>0</v>
      </c>
      <c r="BG154" s="119">
        <f t="shared" si="11"/>
        <v>0</v>
      </c>
      <c r="BH154" s="119">
        <f t="shared" si="12"/>
        <v>0</v>
      </c>
      <c r="BI154" s="119">
        <f t="shared" si="13"/>
        <v>0</v>
      </c>
      <c r="BJ154" s="19" t="s">
        <v>87</v>
      </c>
      <c r="BK154" s="119">
        <f t="shared" si="14"/>
        <v>0</v>
      </c>
      <c r="BL154" s="19" t="s">
        <v>193</v>
      </c>
      <c r="BM154" s="19" t="s">
        <v>1197</v>
      </c>
    </row>
    <row r="155" spans="2:65" s="1" customFormat="1" ht="31.5" customHeight="1">
      <c r="B155" s="36"/>
      <c r="C155" s="175" t="s">
        <v>10</v>
      </c>
      <c r="D155" s="175" t="s">
        <v>184</v>
      </c>
      <c r="E155" s="176" t="s">
        <v>1198</v>
      </c>
      <c r="F155" s="250" t="s">
        <v>1199</v>
      </c>
      <c r="G155" s="250"/>
      <c r="H155" s="250"/>
      <c r="I155" s="250"/>
      <c r="J155" s="177" t="s">
        <v>187</v>
      </c>
      <c r="K155" s="178">
        <v>2</v>
      </c>
      <c r="L155" s="251">
        <v>0</v>
      </c>
      <c r="M155" s="252"/>
      <c r="N155" s="253">
        <f t="shared" si="5"/>
        <v>0</v>
      </c>
      <c r="O155" s="253"/>
      <c r="P155" s="253"/>
      <c r="Q155" s="253"/>
      <c r="R155" s="38"/>
      <c r="T155" s="179" t="s">
        <v>22</v>
      </c>
      <c r="U155" s="45" t="s">
        <v>44</v>
      </c>
      <c r="V155" s="37"/>
      <c r="W155" s="180">
        <f t="shared" si="6"/>
        <v>0</v>
      </c>
      <c r="X155" s="180">
        <v>0</v>
      </c>
      <c r="Y155" s="180">
        <f t="shared" si="7"/>
        <v>0</v>
      </c>
      <c r="Z155" s="180">
        <v>0</v>
      </c>
      <c r="AA155" s="181">
        <f t="shared" si="8"/>
        <v>0</v>
      </c>
      <c r="AR155" s="19" t="s">
        <v>188</v>
      </c>
      <c r="AT155" s="19" t="s">
        <v>184</v>
      </c>
      <c r="AU155" s="19" t="s">
        <v>105</v>
      </c>
      <c r="AY155" s="19" t="s">
        <v>183</v>
      </c>
      <c r="BE155" s="119">
        <f t="shared" si="9"/>
        <v>0</v>
      </c>
      <c r="BF155" s="119">
        <f t="shared" si="10"/>
        <v>0</v>
      </c>
      <c r="BG155" s="119">
        <f t="shared" si="11"/>
        <v>0</v>
      </c>
      <c r="BH155" s="119">
        <f t="shared" si="12"/>
        <v>0</v>
      </c>
      <c r="BI155" s="119">
        <f t="shared" si="13"/>
        <v>0</v>
      </c>
      <c r="BJ155" s="19" t="s">
        <v>87</v>
      </c>
      <c r="BK155" s="119">
        <f t="shared" si="14"/>
        <v>0</v>
      </c>
      <c r="BL155" s="19" t="s">
        <v>188</v>
      </c>
      <c r="BM155" s="19" t="s">
        <v>1200</v>
      </c>
    </row>
    <row r="156" spans="2:65" s="1" customFormat="1" ht="31.5" customHeight="1">
      <c r="B156" s="36"/>
      <c r="C156" s="182" t="s">
        <v>272</v>
      </c>
      <c r="D156" s="182" t="s">
        <v>190</v>
      </c>
      <c r="E156" s="183" t="s">
        <v>1201</v>
      </c>
      <c r="F156" s="262" t="s">
        <v>1202</v>
      </c>
      <c r="G156" s="262"/>
      <c r="H156" s="262"/>
      <c r="I156" s="262"/>
      <c r="J156" s="184" t="s">
        <v>187</v>
      </c>
      <c r="K156" s="185">
        <v>2</v>
      </c>
      <c r="L156" s="263">
        <v>0</v>
      </c>
      <c r="M156" s="264"/>
      <c r="N156" s="265">
        <f t="shared" si="5"/>
        <v>0</v>
      </c>
      <c r="O156" s="253"/>
      <c r="P156" s="253"/>
      <c r="Q156" s="253"/>
      <c r="R156" s="38"/>
      <c r="T156" s="179" t="s">
        <v>22</v>
      </c>
      <c r="U156" s="45" t="s">
        <v>44</v>
      </c>
      <c r="V156" s="37"/>
      <c r="W156" s="180">
        <f t="shared" si="6"/>
        <v>0</v>
      </c>
      <c r="X156" s="180">
        <v>0.002</v>
      </c>
      <c r="Y156" s="180">
        <f t="shared" si="7"/>
        <v>0.004</v>
      </c>
      <c r="Z156" s="180">
        <v>0</v>
      </c>
      <c r="AA156" s="181">
        <f t="shared" si="8"/>
        <v>0</v>
      </c>
      <c r="AR156" s="19" t="s">
        <v>193</v>
      </c>
      <c r="AT156" s="19" t="s">
        <v>190</v>
      </c>
      <c r="AU156" s="19" t="s">
        <v>105</v>
      </c>
      <c r="AY156" s="19" t="s">
        <v>183</v>
      </c>
      <c r="BE156" s="119">
        <f t="shared" si="9"/>
        <v>0</v>
      </c>
      <c r="BF156" s="119">
        <f t="shared" si="10"/>
        <v>0</v>
      </c>
      <c r="BG156" s="119">
        <f t="shared" si="11"/>
        <v>0</v>
      </c>
      <c r="BH156" s="119">
        <f t="shared" si="12"/>
        <v>0</v>
      </c>
      <c r="BI156" s="119">
        <f t="shared" si="13"/>
        <v>0</v>
      </c>
      <c r="BJ156" s="19" t="s">
        <v>87</v>
      </c>
      <c r="BK156" s="119">
        <f t="shared" si="14"/>
        <v>0</v>
      </c>
      <c r="BL156" s="19" t="s">
        <v>193</v>
      </c>
      <c r="BM156" s="19" t="s">
        <v>1203</v>
      </c>
    </row>
    <row r="157" spans="2:65" s="1" customFormat="1" ht="31.5" customHeight="1">
      <c r="B157" s="36"/>
      <c r="C157" s="175" t="s">
        <v>276</v>
      </c>
      <c r="D157" s="175" t="s">
        <v>184</v>
      </c>
      <c r="E157" s="176" t="s">
        <v>1204</v>
      </c>
      <c r="F157" s="250" t="s">
        <v>1205</v>
      </c>
      <c r="G157" s="250"/>
      <c r="H157" s="250"/>
      <c r="I157" s="250"/>
      <c r="J157" s="177" t="s">
        <v>187</v>
      </c>
      <c r="K157" s="178">
        <v>10</v>
      </c>
      <c r="L157" s="251">
        <v>0</v>
      </c>
      <c r="M157" s="252"/>
      <c r="N157" s="253">
        <f t="shared" si="5"/>
        <v>0</v>
      </c>
      <c r="O157" s="253"/>
      <c r="P157" s="253"/>
      <c r="Q157" s="253"/>
      <c r="R157" s="38"/>
      <c r="T157" s="179" t="s">
        <v>22</v>
      </c>
      <c r="U157" s="45" t="s">
        <v>44</v>
      </c>
      <c r="V157" s="37"/>
      <c r="W157" s="180">
        <f t="shared" si="6"/>
        <v>0</v>
      </c>
      <c r="X157" s="180">
        <v>0</v>
      </c>
      <c r="Y157" s="180">
        <f t="shared" si="7"/>
        <v>0</v>
      </c>
      <c r="Z157" s="180">
        <v>0</v>
      </c>
      <c r="AA157" s="181">
        <f t="shared" si="8"/>
        <v>0</v>
      </c>
      <c r="AR157" s="19" t="s">
        <v>188</v>
      </c>
      <c r="AT157" s="19" t="s">
        <v>184</v>
      </c>
      <c r="AU157" s="19" t="s">
        <v>105</v>
      </c>
      <c r="AY157" s="19" t="s">
        <v>183</v>
      </c>
      <c r="BE157" s="119">
        <f t="shared" si="9"/>
        <v>0</v>
      </c>
      <c r="BF157" s="119">
        <f t="shared" si="10"/>
        <v>0</v>
      </c>
      <c r="BG157" s="119">
        <f t="shared" si="11"/>
        <v>0</v>
      </c>
      <c r="BH157" s="119">
        <f t="shared" si="12"/>
        <v>0</v>
      </c>
      <c r="BI157" s="119">
        <f t="shared" si="13"/>
        <v>0</v>
      </c>
      <c r="BJ157" s="19" t="s">
        <v>87</v>
      </c>
      <c r="BK157" s="119">
        <f t="shared" si="14"/>
        <v>0</v>
      </c>
      <c r="BL157" s="19" t="s">
        <v>188</v>
      </c>
      <c r="BM157" s="19" t="s">
        <v>1206</v>
      </c>
    </row>
    <row r="158" spans="2:65" s="1" customFormat="1" ht="22.5" customHeight="1">
      <c r="B158" s="36"/>
      <c r="C158" s="182" t="s">
        <v>280</v>
      </c>
      <c r="D158" s="182" t="s">
        <v>190</v>
      </c>
      <c r="E158" s="183" t="s">
        <v>1207</v>
      </c>
      <c r="F158" s="262" t="s">
        <v>1208</v>
      </c>
      <c r="G158" s="262"/>
      <c r="H158" s="262"/>
      <c r="I158" s="262"/>
      <c r="J158" s="184" t="s">
        <v>187</v>
      </c>
      <c r="K158" s="185">
        <v>10</v>
      </c>
      <c r="L158" s="263">
        <v>0</v>
      </c>
      <c r="M158" s="264"/>
      <c r="N158" s="265">
        <f t="shared" si="5"/>
        <v>0</v>
      </c>
      <c r="O158" s="253"/>
      <c r="P158" s="253"/>
      <c r="Q158" s="253"/>
      <c r="R158" s="38"/>
      <c r="T158" s="179" t="s">
        <v>22</v>
      </c>
      <c r="U158" s="45" t="s">
        <v>44</v>
      </c>
      <c r="V158" s="37"/>
      <c r="W158" s="180">
        <f t="shared" si="6"/>
        <v>0</v>
      </c>
      <c r="X158" s="180">
        <v>0</v>
      </c>
      <c r="Y158" s="180">
        <f t="shared" si="7"/>
        <v>0</v>
      </c>
      <c r="Z158" s="180">
        <v>0</v>
      </c>
      <c r="AA158" s="181">
        <f t="shared" si="8"/>
        <v>0</v>
      </c>
      <c r="AR158" s="19" t="s">
        <v>193</v>
      </c>
      <c r="AT158" s="19" t="s">
        <v>190</v>
      </c>
      <c r="AU158" s="19" t="s">
        <v>105</v>
      </c>
      <c r="AY158" s="19" t="s">
        <v>183</v>
      </c>
      <c r="BE158" s="119">
        <f t="shared" si="9"/>
        <v>0</v>
      </c>
      <c r="BF158" s="119">
        <f t="shared" si="10"/>
        <v>0</v>
      </c>
      <c r="BG158" s="119">
        <f t="shared" si="11"/>
        <v>0</v>
      </c>
      <c r="BH158" s="119">
        <f t="shared" si="12"/>
        <v>0</v>
      </c>
      <c r="BI158" s="119">
        <f t="shared" si="13"/>
        <v>0</v>
      </c>
      <c r="BJ158" s="19" t="s">
        <v>87</v>
      </c>
      <c r="BK158" s="119">
        <f t="shared" si="14"/>
        <v>0</v>
      </c>
      <c r="BL158" s="19" t="s">
        <v>193</v>
      </c>
      <c r="BM158" s="19" t="s">
        <v>1209</v>
      </c>
    </row>
    <row r="159" spans="2:63" s="10" customFormat="1" ht="29.9" customHeight="1">
      <c r="B159" s="164"/>
      <c r="C159" s="165"/>
      <c r="D159" s="174" t="s">
        <v>316</v>
      </c>
      <c r="E159" s="174"/>
      <c r="F159" s="174"/>
      <c r="G159" s="174"/>
      <c r="H159" s="174"/>
      <c r="I159" s="174"/>
      <c r="J159" s="174"/>
      <c r="K159" s="174"/>
      <c r="L159" s="174"/>
      <c r="M159" s="174"/>
      <c r="N159" s="260">
        <f>BK159</f>
        <v>0</v>
      </c>
      <c r="O159" s="261"/>
      <c r="P159" s="261"/>
      <c r="Q159" s="261"/>
      <c r="R159" s="167"/>
      <c r="T159" s="168"/>
      <c r="U159" s="165"/>
      <c r="V159" s="165"/>
      <c r="W159" s="169">
        <f>SUM(W160:W164)</f>
        <v>0</v>
      </c>
      <c r="X159" s="165"/>
      <c r="Y159" s="169">
        <f>SUM(Y160:Y164)</f>
        <v>0.00024900000000000004</v>
      </c>
      <c r="Z159" s="165"/>
      <c r="AA159" s="170">
        <f>SUM(AA160:AA164)</f>
        <v>0</v>
      </c>
      <c r="AR159" s="171" t="s">
        <v>182</v>
      </c>
      <c r="AT159" s="172" t="s">
        <v>78</v>
      </c>
      <c r="AU159" s="172" t="s">
        <v>87</v>
      </c>
      <c r="AY159" s="171" t="s">
        <v>183</v>
      </c>
      <c r="BK159" s="173">
        <f>SUM(BK160:BK164)</f>
        <v>0</v>
      </c>
    </row>
    <row r="160" spans="2:65" s="1" customFormat="1" ht="31.5" customHeight="1">
      <c r="B160" s="36"/>
      <c r="C160" s="175" t="s">
        <v>286</v>
      </c>
      <c r="D160" s="175" t="s">
        <v>184</v>
      </c>
      <c r="E160" s="176" t="s">
        <v>1117</v>
      </c>
      <c r="F160" s="250" t="s">
        <v>1118</v>
      </c>
      <c r="G160" s="250"/>
      <c r="H160" s="250"/>
      <c r="I160" s="250"/>
      <c r="J160" s="177" t="s">
        <v>900</v>
      </c>
      <c r="K160" s="178">
        <v>0.01</v>
      </c>
      <c r="L160" s="251">
        <v>0</v>
      </c>
      <c r="M160" s="252"/>
      <c r="N160" s="253">
        <f>ROUND(L160*K160,2)</f>
        <v>0</v>
      </c>
      <c r="O160" s="253"/>
      <c r="P160" s="253"/>
      <c r="Q160" s="253"/>
      <c r="R160" s="38"/>
      <c r="T160" s="179" t="s">
        <v>22</v>
      </c>
      <c r="U160" s="45" t="s">
        <v>44</v>
      </c>
      <c r="V160" s="37"/>
      <c r="W160" s="180">
        <f>V160*K160</f>
        <v>0</v>
      </c>
      <c r="X160" s="180">
        <v>0.0099</v>
      </c>
      <c r="Y160" s="180">
        <f>X160*K160</f>
        <v>9.900000000000001E-05</v>
      </c>
      <c r="Z160" s="180">
        <v>0</v>
      </c>
      <c r="AA160" s="181">
        <f>Z160*K160</f>
        <v>0</v>
      </c>
      <c r="AR160" s="19" t="s">
        <v>188</v>
      </c>
      <c r="AT160" s="19" t="s">
        <v>184</v>
      </c>
      <c r="AU160" s="19" t="s">
        <v>105</v>
      </c>
      <c r="AY160" s="19" t="s">
        <v>183</v>
      </c>
      <c r="BE160" s="119">
        <f>IF(U160="základní",N160,0)</f>
        <v>0</v>
      </c>
      <c r="BF160" s="119">
        <f>IF(U160="snížená",N160,0)</f>
        <v>0</v>
      </c>
      <c r="BG160" s="119">
        <f>IF(U160="zákl. přenesená",N160,0)</f>
        <v>0</v>
      </c>
      <c r="BH160" s="119">
        <f>IF(U160="sníž. přenesená",N160,0)</f>
        <v>0</v>
      </c>
      <c r="BI160" s="119">
        <f>IF(U160="nulová",N160,0)</f>
        <v>0</v>
      </c>
      <c r="BJ160" s="19" t="s">
        <v>87</v>
      </c>
      <c r="BK160" s="119">
        <f>ROUND(L160*K160,2)</f>
        <v>0</v>
      </c>
      <c r="BL160" s="19" t="s">
        <v>188</v>
      </c>
      <c r="BM160" s="19" t="s">
        <v>1210</v>
      </c>
    </row>
    <row r="161" spans="2:65" s="1" customFormat="1" ht="31.5" customHeight="1">
      <c r="B161" s="36"/>
      <c r="C161" s="175" t="s">
        <v>290</v>
      </c>
      <c r="D161" s="175" t="s">
        <v>184</v>
      </c>
      <c r="E161" s="176" t="s">
        <v>1120</v>
      </c>
      <c r="F161" s="250" t="s">
        <v>1121</v>
      </c>
      <c r="G161" s="250"/>
      <c r="H161" s="250"/>
      <c r="I161" s="250"/>
      <c r="J161" s="177" t="s">
        <v>213</v>
      </c>
      <c r="K161" s="178">
        <v>10</v>
      </c>
      <c r="L161" s="251">
        <v>0</v>
      </c>
      <c r="M161" s="252"/>
      <c r="N161" s="253">
        <f>ROUND(L161*K161,2)</f>
        <v>0</v>
      </c>
      <c r="O161" s="253"/>
      <c r="P161" s="253"/>
      <c r="Q161" s="253"/>
      <c r="R161" s="38"/>
      <c r="T161" s="179" t="s">
        <v>22</v>
      </c>
      <c r="U161" s="45" t="s">
        <v>44</v>
      </c>
      <c r="V161" s="37"/>
      <c r="W161" s="180">
        <f>V161*K161</f>
        <v>0</v>
      </c>
      <c r="X161" s="180">
        <v>0</v>
      </c>
      <c r="Y161" s="180">
        <f>X161*K161</f>
        <v>0</v>
      </c>
      <c r="Z161" s="180">
        <v>0</v>
      </c>
      <c r="AA161" s="181">
        <f>Z161*K161</f>
        <v>0</v>
      </c>
      <c r="AR161" s="19" t="s">
        <v>188</v>
      </c>
      <c r="AT161" s="19" t="s">
        <v>184</v>
      </c>
      <c r="AU161" s="19" t="s">
        <v>105</v>
      </c>
      <c r="AY161" s="19" t="s">
        <v>183</v>
      </c>
      <c r="BE161" s="119">
        <f>IF(U161="základní",N161,0)</f>
        <v>0</v>
      </c>
      <c r="BF161" s="119">
        <f>IF(U161="snížená",N161,0)</f>
        <v>0</v>
      </c>
      <c r="BG161" s="119">
        <f>IF(U161="zákl. přenesená",N161,0)</f>
        <v>0</v>
      </c>
      <c r="BH161" s="119">
        <f>IF(U161="sníž. přenesená",N161,0)</f>
        <v>0</v>
      </c>
      <c r="BI161" s="119">
        <f>IF(U161="nulová",N161,0)</f>
        <v>0</v>
      </c>
      <c r="BJ161" s="19" t="s">
        <v>87</v>
      </c>
      <c r="BK161" s="119">
        <f>ROUND(L161*K161,2)</f>
        <v>0</v>
      </c>
      <c r="BL161" s="19" t="s">
        <v>188</v>
      </c>
      <c r="BM161" s="19" t="s">
        <v>1211</v>
      </c>
    </row>
    <row r="162" spans="2:65" s="1" customFormat="1" ht="31.5" customHeight="1">
      <c r="B162" s="36"/>
      <c r="C162" s="175" t="s">
        <v>294</v>
      </c>
      <c r="D162" s="175" t="s">
        <v>184</v>
      </c>
      <c r="E162" s="176" t="s">
        <v>1123</v>
      </c>
      <c r="F162" s="250" t="s">
        <v>1124</v>
      </c>
      <c r="G162" s="250"/>
      <c r="H162" s="250"/>
      <c r="I162" s="250"/>
      <c r="J162" s="177" t="s">
        <v>213</v>
      </c>
      <c r="K162" s="178">
        <v>10</v>
      </c>
      <c r="L162" s="251">
        <v>0</v>
      </c>
      <c r="M162" s="252"/>
      <c r="N162" s="253">
        <f>ROUND(L162*K162,2)</f>
        <v>0</v>
      </c>
      <c r="O162" s="253"/>
      <c r="P162" s="253"/>
      <c r="Q162" s="253"/>
      <c r="R162" s="38"/>
      <c r="T162" s="179" t="s">
        <v>22</v>
      </c>
      <c r="U162" s="45" t="s">
        <v>44</v>
      </c>
      <c r="V162" s="37"/>
      <c r="W162" s="180">
        <f>V162*K162</f>
        <v>0</v>
      </c>
      <c r="X162" s="180">
        <v>0</v>
      </c>
      <c r="Y162" s="180">
        <f>X162*K162</f>
        <v>0</v>
      </c>
      <c r="Z162" s="180">
        <v>0</v>
      </c>
      <c r="AA162" s="181">
        <f>Z162*K162</f>
        <v>0</v>
      </c>
      <c r="AR162" s="19" t="s">
        <v>188</v>
      </c>
      <c r="AT162" s="19" t="s">
        <v>184</v>
      </c>
      <c r="AU162" s="19" t="s">
        <v>105</v>
      </c>
      <c r="AY162" s="19" t="s">
        <v>183</v>
      </c>
      <c r="BE162" s="119">
        <f>IF(U162="základní",N162,0)</f>
        <v>0</v>
      </c>
      <c r="BF162" s="119">
        <f>IF(U162="snížená",N162,0)</f>
        <v>0</v>
      </c>
      <c r="BG162" s="119">
        <f>IF(U162="zákl. přenesená",N162,0)</f>
        <v>0</v>
      </c>
      <c r="BH162" s="119">
        <f>IF(U162="sníž. přenesená",N162,0)</f>
        <v>0</v>
      </c>
      <c r="BI162" s="119">
        <f>IF(U162="nulová",N162,0)</f>
        <v>0</v>
      </c>
      <c r="BJ162" s="19" t="s">
        <v>87</v>
      </c>
      <c r="BK162" s="119">
        <f>ROUND(L162*K162,2)</f>
        <v>0</v>
      </c>
      <c r="BL162" s="19" t="s">
        <v>188</v>
      </c>
      <c r="BM162" s="19" t="s">
        <v>1212</v>
      </c>
    </row>
    <row r="163" spans="2:65" s="1" customFormat="1" ht="22.5" customHeight="1">
      <c r="B163" s="36"/>
      <c r="C163" s="175" t="s">
        <v>298</v>
      </c>
      <c r="D163" s="175" t="s">
        <v>184</v>
      </c>
      <c r="E163" s="176" t="s">
        <v>1126</v>
      </c>
      <c r="F163" s="250" t="s">
        <v>1127</v>
      </c>
      <c r="G163" s="250"/>
      <c r="H163" s="250"/>
      <c r="I163" s="250"/>
      <c r="J163" s="177" t="s">
        <v>884</v>
      </c>
      <c r="K163" s="178">
        <v>5</v>
      </c>
      <c r="L163" s="251">
        <v>0</v>
      </c>
      <c r="M163" s="252"/>
      <c r="N163" s="253">
        <f>ROUND(L163*K163,2)</f>
        <v>0</v>
      </c>
      <c r="O163" s="253"/>
      <c r="P163" s="253"/>
      <c r="Q163" s="253"/>
      <c r="R163" s="38"/>
      <c r="T163" s="179" t="s">
        <v>22</v>
      </c>
      <c r="U163" s="45" t="s">
        <v>44</v>
      </c>
      <c r="V163" s="37"/>
      <c r="W163" s="180">
        <f>V163*K163</f>
        <v>0</v>
      </c>
      <c r="X163" s="180">
        <v>0</v>
      </c>
      <c r="Y163" s="180">
        <f>X163*K163</f>
        <v>0</v>
      </c>
      <c r="Z163" s="180">
        <v>0</v>
      </c>
      <c r="AA163" s="181">
        <f>Z163*K163</f>
        <v>0</v>
      </c>
      <c r="AR163" s="19" t="s">
        <v>188</v>
      </c>
      <c r="AT163" s="19" t="s">
        <v>184</v>
      </c>
      <c r="AU163" s="19" t="s">
        <v>105</v>
      </c>
      <c r="AY163" s="19" t="s">
        <v>183</v>
      </c>
      <c r="BE163" s="119">
        <f>IF(U163="základní",N163,0)</f>
        <v>0</v>
      </c>
      <c r="BF163" s="119">
        <f>IF(U163="snížená",N163,0)</f>
        <v>0</v>
      </c>
      <c r="BG163" s="119">
        <f>IF(U163="zákl. přenesená",N163,0)</f>
        <v>0</v>
      </c>
      <c r="BH163" s="119">
        <f>IF(U163="sníž. přenesená",N163,0)</f>
        <v>0</v>
      </c>
      <c r="BI163" s="119">
        <f>IF(U163="nulová",N163,0)</f>
        <v>0</v>
      </c>
      <c r="BJ163" s="19" t="s">
        <v>87</v>
      </c>
      <c r="BK163" s="119">
        <f>ROUND(L163*K163,2)</f>
        <v>0</v>
      </c>
      <c r="BL163" s="19" t="s">
        <v>188</v>
      </c>
      <c r="BM163" s="19" t="s">
        <v>1213</v>
      </c>
    </row>
    <row r="164" spans="2:65" s="1" customFormat="1" ht="22.5" customHeight="1">
      <c r="B164" s="36"/>
      <c r="C164" s="175" t="s">
        <v>303</v>
      </c>
      <c r="D164" s="175" t="s">
        <v>184</v>
      </c>
      <c r="E164" s="176" t="s">
        <v>1129</v>
      </c>
      <c r="F164" s="250" t="s">
        <v>1130</v>
      </c>
      <c r="G164" s="250"/>
      <c r="H164" s="250"/>
      <c r="I164" s="250"/>
      <c r="J164" s="177" t="s">
        <v>884</v>
      </c>
      <c r="K164" s="178">
        <v>5</v>
      </c>
      <c r="L164" s="251">
        <v>0</v>
      </c>
      <c r="M164" s="252"/>
      <c r="N164" s="253">
        <f>ROUND(L164*K164,2)</f>
        <v>0</v>
      </c>
      <c r="O164" s="253"/>
      <c r="P164" s="253"/>
      <c r="Q164" s="253"/>
      <c r="R164" s="38"/>
      <c r="T164" s="179" t="s">
        <v>22</v>
      </c>
      <c r="U164" s="45" t="s">
        <v>44</v>
      </c>
      <c r="V164" s="37"/>
      <c r="W164" s="180">
        <f>V164*K164</f>
        <v>0</v>
      </c>
      <c r="X164" s="180">
        <v>3E-05</v>
      </c>
      <c r="Y164" s="180">
        <f>X164*K164</f>
        <v>0.00015000000000000001</v>
      </c>
      <c r="Z164" s="180">
        <v>0</v>
      </c>
      <c r="AA164" s="181">
        <f>Z164*K164</f>
        <v>0</v>
      </c>
      <c r="AR164" s="19" t="s">
        <v>188</v>
      </c>
      <c r="AT164" s="19" t="s">
        <v>184</v>
      </c>
      <c r="AU164" s="19" t="s">
        <v>105</v>
      </c>
      <c r="AY164" s="19" t="s">
        <v>183</v>
      </c>
      <c r="BE164" s="119">
        <f>IF(U164="základní",N164,0)</f>
        <v>0</v>
      </c>
      <c r="BF164" s="119">
        <f>IF(U164="snížená",N164,0)</f>
        <v>0</v>
      </c>
      <c r="BG164" s="119">
        <f>IF(U164="zákl. přenesená",N164,0)</f>
        <v>0</v>
      </c>
      <c r="BH164" s="119">
        <f>IF(U164="sníž. přenesená",N164,0)</f>
        <v>0</v>
      </c>
      <c r="BI164" s="119">
        <f>IF(U164="nulová",N164,0)</f>
        <v>0</v>
      </c>
      <c r="BJ164" s="19" t="s">
        <v>87</v>
      </c>
      <c r="BK164" s="119">
        <f>ROUND(L164*K164,2)</f>
        <v>0</v>
      </c>
      <c r="BL164" s="19" t="s">
        <v>188</v>
      </c>
      <c r="BM164" s="19" t="s">
        <v>1214</v>
      </c>
    </row>
    <row r="165" spans="2:63" s="10" customFormat="1" ht="37.4" customHeight="1">
      <c r="B165" s="164"/>
      <c r="C165" s="165"/>
      <c r="D165" s="166" t="s">
        <v>317</v>
      </c>
      <c r="E165" s="166"/>
      <c r="F165" s="166"/>
      <c r="G165" s="166"/>
      <c r="H165" s="166"/>
      <c r="I165" s="166"/>
      <c r="J165" s="166"/>
      <c r="K165" s="166"/>
      <c r="L165" s="166"/>
      <c r="M165" s="166"/>
      <c r="N165" s="285">
        <f>BK165</f>
        <v>0</v>
      </c>
      <c r="O165" s="286"/>
      <c r="P165" s="286"/>
      <c r="Q165" s="286"/>
      <c r="R165" s="167"/>
      <c r="T165" s="168"/>
      <c r="U165" s="165"/>
      <c r="V165" s="165"/>
      <c r="W165" s="169">
        <f>W166</f>
        <v>0</v>
      </c>
      <c r="X165" s="165"/>
      <c r="Y165" s="169">
        <f>Y166</f>
        <v>0</v>
      </c>
      <c r="Z165" s="165"/>
      <c r="AA165" s="170">
        <f>AA166</f>
        <v>0</v>
      </c>
      <c r="AR165" s="171" t="s">
        <v>198</v>
      </c>
      <c r="AT165" s="172" t="s">
        <v>78</v>
      </c>
      <c r="AU165" s="172" t="s">
        <v>79</v>
      </c>
      <c r="AY165" s="171" t="s">
        <v>183</v>
      </c>
      <c r="BK165" s="173">
        <f>BK166</f>
        <v>0</v>
      </c>
    </row>
    <row r="166" spans="2:65" s="1" customFormat="1" ht="31.5" customHeight="1">
      <c r="B166" s="36"/>
      <c r="C166" s="175" t="s">
        <v>404</v>
      </c>
      <c r="D166" s="175" t="s">
        <v>184</v>
      </c>
      <c r="E166" s="176" t="s">
        <v>592</v>
      </c>
      <c r="F166" s="250" t="s">
        <v>593</v>
      </c>
      <c r="G166" s="250"/>
      <c r="H166" s="250"/>
      <c r="I166" s="250"/>
      <c r="J166" s="177" t="s">
        <v>301</v>
      </c>
      <c r="K166" s="178">
        <v>8</v>
      </c>
      <c r="L166" s="251">
        <v>0</v>
      </c>
      <c r="M166" s="252"/>
      <c r="N166" s="253">
        <f>ROUND(L166*K166,2)</f>
        <v>0</v>
      </c>
      <c r="O166" s="253"/>
      <c r="P166" s="253"/>
      <c r="Q166" s="253"/>
      <c r="R166" s="38"/>
      <c r="T166" s="179" t="s">
        <v>22</v>
      </c>
      <c r="U166" s="45" t="s">
        <v>44</v>
      </c>
      <c r="V166" s="37"/>
      <c r="W166" s="180">
        <f>V166*K166</f>
        <v>0</v>
      </c>
      <c r="X166" s="180">
        <v>0</v>
      </c>
      <c r="Y166" s="180">
        <f>X166*K166</f>
        <v>0</v>
      </c>
      <c r="Z166" s="180">
        <v>0</v>
      </c>
      <c r="AA166" s="181">
        <f>Z166*K166</f>
        <v>0</v>
      </c>
      <c r="AR166" s="19" t="s">
        <v>589</v>
      </c>
      <c r="AT166" s="19" t="s">
        <v>184</v>
      </c>
      <c r="AU166" s="19" t="s">
        <v>87</v>
      </c>
      <c r="AY166" s="19" t="s">
        <v>183</v>
      </c>
      <c r="BE166" s="119">
        <f>IF(U166="základní",N166,0)</f>
        <v>0</v>
      </c>
      <c r="BF166" s="119">
        <f>IF(U166="snížená",N166,0)</f>
        <v>0</v>
      </c>
      <c r="BG166" s="119">
        <f>IF(U166="zákl. přenesená",N166,0)</f>
        <v>0</v>
      </c>
      <c r="BH166" s="119">
        <f>IF(U166="sníž. přenesená",N166,0)</f>
        <v>0</v>
      </c>
      <c r="BI166" s="119">
        <f>IF(U166="nulová",N166,0)</f>
        <v>0</v>
      </c>
      <c r="BJ166" s="19" t="s">
        <v>87</v>
      </c>
      <c r="BK166" s="119">
        <f>ROUND(L166*K166,2)</f>
        <v>0</v>
      </c>
      <c r="BL166" s="19" t="s">
        <v>589</v>
      </c>
      <c r="BM166" s="19" t="s">
        <v>1215</v>
      </c>
    </row>
    <row r="167" spans="2:63" s="10" customFormat="1" ht="37.4" customHeight="1">
      <c r="B167" s="164"/>
      <c r="C167" s="165"/>
      <c r="D167" s="166" t="s">
        <v>151</v>
      </c>
      <c r="E167" s="166"/>
      <c r="F167" s="166"/>
      <c r="G167" s="166"/>
      <c r="H167" s="166"/>
      <c r="I167" s="166"/>
      <c r="J167" s="166"/>
      <c r="K167" s="166"/>
      <c r="L167" s="166"/>
      <c r="M167" s="166"/>
      <c r="N167" s="247">
        <f>BK167</f>
        <v>0</v>
      </c>
      <c r="O167" s="248"/>
      <c r="P167" s="248"/>
      <c r="Q167" s="248"/>
      <c r="R167" s="167"/>
      <c r="T167" s="168"/>
      <c r="U167" s="165"/>
      <c r="V167" s="165"/>
      <c r="W167" s="169">
        <f>W168</f>
        <v>0</v>
      </c>
      <c r="X167" s="165"/>
      <c r="Y167" s="169">
        <f>Y168</f>
        <v>0</v>
      </c>
      <c r="Z167" s="165"/>
      <c r="AA167" s="170">
        <f>AA168</f>
        <v>0</v>
      </c>
      <c r="AR167" s="171" t="s">
        <v>198</v>
      </c>
      <c r="AT167" s="172" t="s">
        <v>78</v>
      </c>
      <c r="AU167" s="172" t="s">
        <v>79</v>
      </c>
      <c r="AY167" s="171" t="s">
        <v>183</v>
      </c>
      <c r="BK167" s="173">
        <f>BK168</f>
        <v>0</v>
      </c>
    </row>
    <row r="168" spans="2:63" s="10" customFormat="1" ht="19.9" customHeight="1">
      <c r="B168" s="164"/>
      <c r="C168" s="165"/>
      <c r="D168" s="174" t="s">
        <v>152</v>
      </c>
      <c r="E168" s="174"/>
      <c r="F168" s="174"/>
      <c r="G168" s="174"/>
      <c r="H168" s="174"/>
      <c r="I168" s="174"/>
      <c r="J168" s="174"/>
      <c r="K168" s="174"/>
      <c r="L168" s="174"/>
      <c r="M168" s="174"/>
      <c r="N168" s="258">
        <f>BK168</f>
        <v>0</v>
      </c>
      <c r="O168" s="259"/>
      <c r="P168" s="259"/>
      <c r="Q168" s="259"/>
      <c r="R168" s="167"/>
      <c r="T168" s="168"/>
      <c r="U168" s="165"/>
      <c r="V168" s="165"/>
      <c r="W168" s="169">
        <f>SUM(W169:W170)</f>
        <v>0</v>
      </c>
      <c r="X168" s="165"/>
      <c r="Y168" s="169">
        <f>SUM(Y169:Y170)</f>
        <v>0</v>
      </c>
      <c r="Z168" s="165"/>
      <c r="AA168" s="170">
        <f>SUM(AA169:AA170)</f>
        <v>0</v>
      </c>
      <c r="AR168" s="171" t="s">
        <v>198</v>
      </c>
      <c r="AT168" s="172" t="s">
        <v>78</v>
      </c>
      <c r="AU168" s="172" t="s">
        <v>87</v>
      </c>
      <c r="AY168" s="171" t="s">
        <v>183</v>
      </c>
      <c r="BK168" s="173">
        <f>SUM(BK169:BK170)</f>
        <v>0</v>
      </c>
    </row>
    <row r="169" spans="2:65" s="1" customFormat="1" ht="31.5" customHeight="1">
      <c r="B169" s="36"/>
      <c r="C169" s="182" t="s">
        <v>410</v>
      </c>
      <c r="D169" s="182" t="s">
        <v>190</v>
      </c>
      <c r="E169" s="183" t="s">
        <v>729</v>
      </c>
      <c r="F169" s="262" t="s">
        <v>629</v>
      </c>
      <c r="G169" s="262"/>
      <c r="H169" s="262"/>
      <c r="I169" s="262"/>
      <c r="J169" s="184" t="s">
        <v>235</v>
      </c>
      <c r="K169" s="185">
        <v>1</v>
      </c>
      <c r="L169" s="263">
        <v>0</v>
      </c>
      <c r="M169" s="264"/>
      <c r="N169" s="265">
        <f>ROUND(L169*K169,2)</f>
        <v>0</v>
      </c>
      <c r="O169" s="253"/>
      <c r="P169" s="253"/>
      <c r="Q169" s="253"/>
      <c r="R169" s="38"/>
      <c r="T169" s="179" t="s">
        <v>22</v>
      </c>
      <c r="U169" s="45" t="s">
        <v>44</v>
      </c>
      <c r="V169" s="37"/>
      <c r="W169" s="180">
        <f>V169*K169</f>
        <v>0</v>
      </c>
      <c r="X169" s="180">
        <v>0</v>
      </c>
      <c r="Y169" s="180">
        <f>X169*K169</f>
        <v>0</v>
      </c>
      <c r="Z169" s="180">
        <v>0</v>
      </c>
      <c r="AA169" s="181">
        <f>Z169*K169</f>
        <v>0</v>
      </c>
      <c r="AR169" s="19" t="s">
        <v>193</v>
      </c>
      <c r="AT169" s="19" t="s">
        <v>190</v>
      </c>
      <c r="AU169" s="19" t="s">
        <v>105</v>
      </c>
      <c r="AY169" s="19" t="s">
        <v>183</v>
      </c>
      <c r="BE169" s="119">
        <f>IF(U169="základní",N169,0)</f>
        <v>0</v>
      </c>
      <c r="BF169" s="119">
        <f>IF(U169="snížená",N169,0)</f>
        <v>0</v>
      </c>
      <c r="BG169" s="119">
        <f>IF(U169="zákl. přenesená",N169,0)</f>
        <v>0</v>
      </c>
      <c r="BH169" s="119">
        <f>IF(U169="sníž. přenesená",N169,0)</f>
        <v>0</v>
      </c>
      <c r="BI169" s="119">
        <f>IF(U169="nulová",N169,0)</f>
        <v>0</v>
      </c>
      <c r="BJ169" s="19" t="s">
        <v>87</v>
      </c>
      <c r="BK169" s="119">
        <f>ROUND(L169*K169,2)</f>
        <v>0</v>
      </c>
      <c r="BL169" s="19" t="s">
        <v>193</v>
      </c>
      <c r="BM169" s="19" t="s">
        <v>1216</v>
      </c>
    </row>
    <row r="170" spans="2:65" s="1" customFormat="1" ht="22.5" customHeight="1">
      <c r="B170" s="36"/>
      <c r="C170" s="182" t="s">
        <v>408</v>
      </c>
      <c r="D170" s="182" t="s">
        <v>190</v>
      </c>
      <c r="E170" s="183" t="s">
        <v>242</v>
      </c>
      <c r="F170" s="262" t="s">
        <v>1140</v>
      </c>
      <c r="G170" s="262"/>
      <c r="H170" s="262"/>
      <c r="I170" s="262"/>
      <c r="J170" s="184" t="s">
        <v>235</v>
      </c>
      <c r="K170" s="185">
        <v>1</v>
      </c>
      <c r="L170" s="263">
        <v>0</v>
      </c>
      <c r="M170" s="264"/>
      <c r="N170" s="265">
        <f>ROUND(L170*K170,2)</f>
        <v>0</v>
      </c>
      <c r="O170" s="253"/>
      <c r="P170" s="253"/>
      <c r="Q170" s="253"/>
      <c r="R170" s="38"/>
      <c r="T170" s="179" t="s">
        <v>22</v>
      </c>
      <c r="U170" s="45" t="s">
        <v>44</v>
      </c>
      <c r="V170" s="37"/>
      <c r="W170" s="180">
        <f>V170*K170</f>
        <v>0</v>
      </c>
      <c r="X170" s="180">
        <v>0</v>
      </c>
      <c r="Y170" s="180">
        <f>X170*K170</f>
        <v>0</v>
      </c>
      <c r="Z170" s="180">
        <v>0</v>
      </c>
      <c r="AA170" s="181">
        <f>Z170*K170</f>
        <v>0</v>
      </c>
      <c r="AR170" s="19" t="s">
        <v>541</v>
      </c>
      <c r="AT170" s="19" t="s">
        <v>190</v>
      </c>
      <c r="AU170" s="19" t="s">
        <v>105</v>
      </c>
      <c r="AY170" s="19" t="s">
        <v>183</v>
      </c>
      <c r="BE170" s="119">
        <f>IF(U170="základní",N170,0)</f>
        <v>0</v>
      </c>
      <c r="BF170" s="119">
        <f>IF(U170="snížená",N170,0)</f>
        <v>0</v>
      </c>
      <c r="BG170" s="119">
        <f>IF(U170="zákl. přenesená",N170,0)</f>
        <v>0</v>
      </c>
      <c r="BH170" s="119">
        <f>IF(U170="sníž. přenesená",N170,0)</f>
        <v>0</v>
      </c>
      <c r="BI170" s="119">
        <f>IF(U170="nulová",N170,0)</f>
        <v>0</v>
      </c>
      <c r="BJ170" s="19" t="s">
        <v>87</v>
      </c>
      <c r="BK170" s="119">
        <f>ROUND(L170*K170,2)</f>
        <v>0</v>
      </c>
      <c r="BL170" s="19" t="s">
        <v>188</v>
      </c>
      <c r="BM170" s="19" t="s">
        <v>1217</v>
      </c>
    </row>
    <row r="171" spans="2:63" s="10" customFormat="1" ht="37.4" customHeight="1">
      <c r="B171" s="164"/>
      <c r="C171" s="165"/>
      <c r="D171" s="166" t="s">
        <v>154</v>
      </c>
      <c r="E171" s="166"/>
      <c r="F171" s="166"/>
      <c r="G171" s="166"/>
      <c r="H171" s="166"/>
      <c r="I171" s="166"/>
      <c r="J171" s="166"/>
      <c r="K171" s="166"/>
      <c r="L171" s="166"/>
      <c r="M171" s="166"/>
      <c r="N171" s="247">
        <f>BK171</f>
        <v>0</v>
      </c>
      <c r="O171" s="248"/>
      <c r="P171" s="248"/>
      <c r="Q171" s="248"/>
      <c r="R171" s="167"/>
      <c r="T171" s="168"/>
      <c r="U171" s="165"/>
      <c r="V171" s="165"/>
      <c r="W171" s="169">
        <f>W172+W174+W177+W179</f>
        <v>0</v>
      </c>
      <c r="X171" s="165"/>
      <c r="Y171" s="169">
        <f>Y172+Y174+Y177+Y179</f>
        <v>0</v>
      </c>
      <c r="Z171" s="165"/>
      <c r="AA171" s="170">
        <f>AA172+AA174+AA177+AA179</f>
        <v>0</v>
      </c>
      <c r="AR171" s="171" t="s">
        <v>202</v>
      </c>
      <c r="AT171" s="172" t="s">
        <v>78</v>
      </c>
      <c r="AU171" s="172" t="s">
        <v>79</v>
      </c>
      <c r="AY171" s="171" t="s">
        <v>183</v>
      </c>
      <c r="BK171" s="173">
        <f>BK172+BK174+BK177+BK179</f>
        <v>0</v>
      </c>
    </row>
    <row r="172" spans="2:63" s="10" customFormat="1" ht="19.9" customHeight="1">
      <c r="B172" s="164"/>
      <c r="C172" s="165"/>
      <c r="D172" s="174" t="s">
        <v>155</v>
      </c>
      <c r="E172" s="174"/>
      <c r="F172" s="174"/>
      <c r="G172" s="174"/>
      <c r="H172" s="174"/>
      <c r="I172" s="174"/>
      <c r="J172" s="174"/>
      <c r="K172" s="174"/>
      <c r="L172" s="174"/>
      <c r="M172" s="174"/>
      <c r="N172" s="258">
        <f>BK172</f>
        <v>0</v>
      </c>
      <c r="O172" s="259"/>
      <c r="P172" s="259"/>
      <c r="Q172" s="259"/>
      <c r="R172" s="167"/>
      <c r="T172" s="168"/>
      <c r="U172" s="165"/>
      <c r="V172" s="165"/>
      <c r="W172" s="169">
        <f>W173</f>
        <v>0</v>
      </c>
      <c r="X172" s="165"/>
      <c r="Y172" s="169">
        <f>Y173</f>
        <v>0</v>
      </c>
      <c r="Z172" s="165"/>
      <c r="AA172" s="170">
        <f>AA173</f>
        <v>0</v>
      </c>
      <c r="AR172" s="171" t="s">
        <v>202</v>
      </c>
      <c r="AT172" s="172" t="s">
        <v>78</v>
      </c>
      <c r="AU172" s="172" t="s">
        <v>87</v>
      </c>
      <c r="AY172" s="171" t="s">
        <v>183</v>
      </c>
      <c r="BK172" s="173">
        <f>BK173</f>
        <v>0</v>
      </c>
    </row>
    <row r="173" spans="2:65" s="1" customFormat="1" ht="22.5" customHeight="1">
      <c r="B173" s="36"/>
      <c r="C173" s="175" t="s">
        <v>417</v>
      </c>
      <c r="D173" s="175" t="s">
        <v>184</v>
      </c>
      <c r="E173" s="176" t="s">
        <v>281</v>
      </c>
      <c r="F173" s="250" t="s">
        <v>282</v>
      </c>
      <c r="G173" s="250"/>
      <c r="H173" s="250"/>
      <c r="I173" s="250"/>
      <c r="J173" s="177" t="s">
        <v>283</v>
      </c>
      <c r="K173" s="178">
        <v>1</v>
      </c>
      <c r="L173" s="251">
        <v>0</v>
      </c>
      <c r="M173" s="252"/>
      <c r="N173" s="253">
        <f>ROUND(L173*K173,2)</f>
        <v>0</v>
      </c>
      <c r="O173" s="253"/>
      <c r="P173" s="253"/>
      <c r="Q173" s="253"/>
      <c r="R173" s="38"/>
      <c r="T173" s="179" t="s">
        <v>22</v>
      </c>
      <c r="U173" s="45" t="s">
        <v>44</v>
      </c>
      <c r="V173" s="37"/>
      <c r="W173" s="180">
        <f>V173*K173</f>
        <v>0</v>
      </c>
      <c r="X173" s="180">
        <v>0</v>
      </c>
      <c r="Y173" s="180">
        <f>X173*K173</f>
        <v>0</v>
      </c>
      <c r="Z173" s="180">
        <v>0</v>
      </c>
      <c r="AA173" s="181">
        <f>Z173*K173</f>
        <v>0</v>
      </c>
      <c r="AR173" s="19" t="s">
        <v>284</v>
      </c>
      <c r="AT173" s="19" t="s">
        <v>184</v>
      </c>
      <c r="AU173" s="19" t="s">
        <v>105</v>
      </c>
      <c r="AY173" s="19" t="s">
        <v>183</v>
      </c>
      <c r="BE173" s="119">
        <f>IF(U173="základní",N173,0)</f>
        <v>0</v>
      </c>
      <c r="BF173" s="119">
        <f>IF(U173="snížená",N173,0)</f>
        <v>0</v>
      </c>
      <c r="BG173" s="119">
        <f>IF(U173="zákl. přenesená",N173,0)</f>
        <v>0</v>
      </c>
      <c r="BH173" s="119">
        <f>IF(U173="sníž. přenesená",N173,0)</f>
        <v>0</v>
      </c>
      <c r="BI173" s="119">
        <f>IF(U173="nulová",N173,0)</f>
        <v>0</v>
      </c>
      <c r="BJ173" s="19" t="s">
        <v>87</v>
      </c>
      <c r="BK173" s="119">
        <f>ROUND(L173*K173,2)</f>
        <v>0</v>
      </c>
      <c r="BL173" s="19" t="s">
        <v>284</v>
      </c>
      <c r="BM173" s="19" t="s">
        <v>1218</v>
      </c>
    </row>
    <row r="174" spans="2:63" s="10" customFormat="1" ht="29.9" customHeight="1">
      <c r="B174" s="164"/>
      <c r="C174" s="165"/>
      <c r="D174" s="174" t="s">
        <v>156</v>
      </c>
      <c r="E174" s="174"/>
      <c r="F174" s="174"/>
      <c r="G174" s="174"/>
      <c r="H174" s="174"/>
      <c r="I174" s="174"/>
      <c r="J174" s="174"/>
      <c r="K174" s="174"/>
      <c r="L174" s="174"/>
      <c r="M174" s="174"/>
      <c r="N174" s="260">
        <f>BK174</f>
        <v>0</v>
      </c>
      <c r="O174" s="261"/>
      <c r="P174" s="261"/>
      <c r="Q174" s="261"/>
      <c r="R174" s="167"/>
      <c r="T174" s="168"/>
      <c r="U174" s="165"/>
      <c r="V174" s="165"/>
      <c r="W174" s="169">
        <f>SUM(W175:W176)</f>
        <v>0</v>
      </c>
      <c r="X174" s="165"/>
      <c r="Y174" s="169">
        <f>SUM(Y175:Y176)</f>
        <v>0</v>
      </c>
      <c r="Z174" s="165"/>
      <c r="AA174" s="170">
        <f>SUM(AA175:AA176)</f>
        <v>0</v>
      </c>
      <c r="AR174" s="171" t="s">
        <v>202</v>
      </c>
      <c r="AT174" s="172" t="s">
        <v>78</v>
      </c>
      <c r="AU174" s="172" t="s">
        <v>87</v>
      </c>
      <c r="AY174" s="171" t="s">
        <v>183</v>
      </c>
      <c r="BK174" s="173">
        <f>SUM(BK175:BK176)</f>
        <v>0</v>
      </c>
    </row>
    <row r="175" spans="2:65" s="1" customFormat="1" ht="22.5" customHeight="1">
      <c r="B175" s="36"/>
      <c r="C175" s="175" t="s">
        <v>421</v>
      </c>
      <c r="D175" s="175" t="s">
        <v>184</v>
      </c>
      <c r="E175" s="176" t="s">
        <v>287</v>
      </c>
      <c r="F175" s="250" t="s">
        <v>288</v>
      </c>
      <c r="G175" s="250"/>
      <c r="H175" s="250"/>
      <c r="I175" s="250"/>
      <c r="J175" s="177" t="s">
        <v>283</v>
      </c>
      <c r="K175" s="178">
        <v>1</v>
      </c>
      <c r="L175" s="251">
        <v>0</v>
      </c>
      <c r="M175" s="252"/>
      <c r="N175" s="253">
        <f>ROUND(L175*K175,2)</f>
        <v>0</v>
      </c>
      <c r="O175" s="253"/>
      <c r="P175" s="253"/>
      <c r="Q175" s="253"/>
      <c r="R175" s="38"/>
      <c r="T175" s="179" t="s">
        <v>22</v>
      </c>
      <c r="U175" s="45" t="s">
        <v>44</v>
      </c>
      <c r="V175" s="37"/>
      <c r="W175" s="180">
        <f>V175*K175</f>
        <v>0</v>
      </c>
      <c r="X175" s="180">
        <v>0</v>
      </c>
      <c r="Y175" s="180">
        <f>X175*K175</f>
        <v>0</v>
      </c>
      <c r="Z175" s="180">
        <v>0</v>
      </c>
      <c r="AA175" s="181">
        <f>Z175*K175</f>
        <v>0</v>
      </c>
      <c r="AR175" s="19" t="s">
        <v>284</v>
      </c>
      <c r="AT175" s="19" t="s">
        <v>184</v>
      </c>
      <c r="AU175" s="19" t="s">
        <v>105</v>
      </c>
      <c r="AY175" s="19" t="s">
        <v>183</v>
      </c>
      <c r="BE175" s="119">
        <f>IF(U175="základní",N175,0)</f>
        <v>0</v>
      </c>
      <c r="BF175" s="119">
        <f>IF(U175="snížená",N175,0)</f>
        <v>0</v>
      </c>
      <c r="BG175" s="119">
        <f>IF(U175="zákl. přenesená",N175,0)</f>
        <v>0</v>
      </c>
      <c r="BH175" s="119">
        <f>IF(U175="sníž. přenesená",N175,0)</f>
        <v>0</v>
      </c>
      <c r="BI175" s="119">
        <f>IF(U175="nulová",N175,0)</f>
        <v>0</v>
      </c>
      <c r="BJ175" s="19" t="s">
        <v>87</v>
      </c>
      <c r="BK175" s="119">
        <f>ROUND(L175*K175,2)</f>
        <v>0</v>
      </c>
      <c r="BL175" s="19" t="s">
        <v>284</v>
      </c>
      <c r="BM175" s="19" t="s">
        <v>1219</v>
      </c>
    </row>
    <row r="176" spans="2:65" s="1" customFormat="1" ht="22.5" customHeight="1">
      <c r="B176" s="36"/>
      <c r="C176" s="175" t="s">
        <v>425</v>
      </c>
      <c r="D176" s="175" t="s">
        <v>184</v>
      </c>
      <c r="E176" s="176" t="s">
        <v>291</v>
      </c>
      <c r="F176" s="250" t="s">
        <v>292</v>
      </c>
      <c r="G176" s="250"/>
      <c r="H176" s="250"/>
      <c r="I176" s="250"/>
      <c r="J176" s="177" t="s">
        <v>283</v>
      </c>
      <c r="K176" s="178">
        <v>1</v>
      </c>
      <c r="L176" s="251">
        <v>0</v>
      </c>
      <c r="M176" s="252"/>
      <c r="N176" s="253">
        <f>ROUND(L176*K176,2)</f>
        <v>0</v>
      </c>
      <c r="O176" s="253"/>
      <c r="P176" s="253"/>
      <c r="Q176" s="253"/>
      <c r="R176" s="38"/>
      <c r="T176" s="179" t="s">
        <v>22</v>
      </c>
      <c r="U176" s="45" t="s">
        <v>44</v>
      </c>
      <c r="V176" s="37"/>
      <c r="W176" s="180">
        <f>V176*K176</f>
        <v>0</v>
      </c>
      <c r="X176" s="180">
        <v>0</v>
      </c>
      <c r="Y176" s="180">
        <f>X176*K176</f>
        <v>0</v>
      </c>
      <c r="Z176" s="180">
        <v>0</v>
      </c>
      <c r="AA176" s="181">
        <f>Z176*K176</f>
        <v>0</v>
      </c>
      <c r="AR176" s="19" t="s">
        <v>284</v>
      </c>
      <c r="AT176" s="19" t="s">
        <v>184</v>
      </c>
      <c r="AU176" s="19" t="s">
        <v>105</v>
      </c>
      <c r="AY176" s="19" t="s">
        <v>183</v>
      </c>
      <c r="BE176" s="119">
        <f>IF(U176="základní",N176,0)</f>
        <v>0</v>
      </c>
      <c r="BF176" s="119">
        <f>IF(U176="snížená",N176,0)</f>
        <v>0</v>
      </c>
      <c r="BG176" s="119">
        <f>IF(U176="zákl. přenesená",N176,0)</f>
        <v>0</v>
      </c>
      <c r="BH176" s="119">
        <f>IF(U176="sníž. přenesená",N176,0)</f>
        <v>0</v>
      </c>
      <c r="BI176" s="119">
        <f>IF(U176="nulová",N176,0)</f>
        <v>0</v>
      </c>
      <c r="BJ176" s="19" t="s">
        <v>87</v>
      </c>
      <c r="BK176" s="119">
        <f>ROUND(L176*K176,2)</f>
        <v>0</v>
      </c>
      <c r="BL176" s="19" t="s">
        <v>284</v>
      </c>
      <c r="BM176" s="19" t="s">
        <v>1220</v>
      </c>
    </row>
    <row r="177" spans="2:63" s="10" customFormat="1" ht="29.9" customHeight="1">
      <c r="B177" s="164"/>
      <c r="C177" s="165"/>
      <c r="D177" s="174" t="s">
        <v>157</v>
      </c>
      <c r="E177" s="174"/>
      <c r="F177" s="174"/>
      <c r="G177" s="174"/>
      <c r="H177" s="174"/>
      <c r="I177" s="174"/>
      <c r="J177" s="174"/>
      <c r="K177" s="174"/>
      <c r="L177" s="174"/>
      <c r="M177" s="174"/>
      <c r="N177" s="260">
        <f>BK177</f>
        <v>0</v>
      </c>
      <c r="O177" s="261"/>
      <c r="P177" s="261"/>
      <c r="Q177" s="261"/>
      <c r="R177" s="167"/>
      <c r="T177" s="168"/>
      <c r="U177" s="165"/>
      <c r="V177" s="165"/>
      <c r="W177" s="169">
        <f>W178</f>
        <v>0</v>
      </c>
      <c r="X177" s="165"/>
      <c r="Y177" s="169">
        <f>Y178</f>
        <v>0</v>
      </c>
      <c r="Z177" s="165"/>
      <c r="AA177" s="170">
        <f>AA178</f>
        <v>0</v>
      </c>
      <c r="AR177" s="171" t="s">
        <v>202</v>
      </c>
      <c r="AT177" s="172" t="s">
        <v>78</v>
      </c>
      <c r="AU177" s="172" t="s">
        <v>87</v>
      </c>
      <c r="AY177" s="171" t="s">
        <v>183</v>
      </c>
      <c r="BK177" s="173">
        <f>BK178</f>
        <v>0</v>
      </c>
    </row>
    <row r="178" spans="2:65" s="1" customFormat="1" ht="22.5" customHeight="1">
      <c r="B178" s="36"/>
      <c r="C178" s="175" t="s">
        <v>429</v>
      </c>
      <c r="D178" s="175" t="s">
        <v>184</v>
      </c>
      <c r="E178" s="176" t="s">
        <v>1148</v>
      </c>
      <c r="F178" s="250" t="s">
        <v>1149</v>
      </c>
      <c r="G178" s="250"/>
      <c r="H178" s="250"/>
      <c r="I178" s="250"/>
      <c r="J178" s="177" t="s">
        <v>283</v>
      </c>
      <c r="K178" s="178">
        <v>1</v>
      </c>
      <c r="L178" s="251">
        <v>0</v>
      </c>
      <c r="M178" s="252"/>
      <c r="N178" s="253">
        <f>ROUND(L178*K178,2)</f>
        <v>0</v>
      </c>
      <c r="O178" s="253"/>
      <c r="P178" s="253"/>
      <c r="Q178" s="253"/>
      <c r="R178" s="38"/>
      <c r="T178" s="179" t="s">
        <v>22</v>
      </c>
      <c r="U178" s="45" t="s">
        <v>44</v>
      </c>
      <c r="V178" s="37"/>
      <c r="W178" s="180">
        <f>V178*K178</f>
        <v>0</v>
      </c>
      <c r="X178" s="180">
        <v>0</v>
      </c>
      <c r="Y178" s="180">
        <f>X178*K178</f>
        <v>0</v>
      </c>
      <c r="Z178" s="180">
        <v>0</v>
      </c>
      <c r="AA178" s="181">
        <f>Z178*K178</f>
        <v>0</v>
      </c>
      <c r="AR178" s="19" t="s">
        <v>284</v>
      </c>
      <c r="AT178" s="19" t="s">
        <v>184</v>
      </c>
      <c r="AU178" s="19" t="s">
        <v>105</v>
      </c>
      <c r="AY178" s="19" t="s">
        <v>183</v>
      </c>
      <c r="BE178" s="119">
        <f>IF(U178="základní",N178,0)</f>
        <v>0</v>
      </c>
      <c r="BF178" s="119">
        <f>IF(U178="snížená",N178,0)</f>
        <v>0</v>
      </c>
      <c r="BG178" s="119">
        <f>IF(U178="zákl. přenesená",N178,0)</f>
        <v>0</v>
      </c>
      <c r="BH178" s="119">
        <f>IF(U178="sníž. přenesená",N178,0)</f>
        <v>0</v>
      </c>
      <c r="BI178" s="119">
        <f>IF(U178="nulová",N178,0)</f>
        <v>0</v>
      </c>
      <c r="BJ178" s="19" t="s">
        <v>87</v>
      </c>
      <c r="BK178" s="119">
        <f>ROUND(L178*K178,2)</f>
        <v>0</v>
      </c>
      <c r="BL178" s="19" t="s">
        <v>284</v>
      </c>
      <c r="BM178" s="19" t="s">
        <v>1221</v>
      </c>
    </row>
    <row r="179" spans="2:63" s="10" customFormat="1" ht="29.9" customHeight="1">
      <c r="B179" s="164"/>
      <c r="C179" s="165"/>
      <c r="D179" s="174" t="s">
        <v>158</v>
      </c>
      <c r="E179" s="174"/>
      <c r="F179" s="174"/>
      <c r="G179" s="174"/>
      <c r="H179" s="174"/>
      <c r="I179" s="174"/>
      <c r="J179" s="174"/>
      <c r="K179" s="174"/>
      <c r="L179" s="174"/>
      <c r="M179" s="174"/>
      <c r="N179" s="260">
        <f>BK179</f>
        <v>0</v>
      </c>
      <c r="O179" s="261"/>
      <c r="P179" s="261"/>
      <c r="Q179" s="261"/>
      <c r="R179" s="167"/>
      <c r="T179" s="168"/>
      <c r="U179" s="165"/>
      <c r="V179" s="165"/>
      <c r="W179" s="169">
        <f>W180</f>
        <v>0</v>
      </c>
      <c r="X179" s="165"/>
      <c r="Y179" s="169">
        <f>Y180</f>
        <v>0</v>
      </c>
      <c r="Z179" s="165"/>
      <c r="AA179" s="170">
        <f>AA180</f>
        <v>0</v>
      </c>
      <c r="AR179" s="171" t="s">
        <v>202</v>
      </c>
      <c r="AT179" s="172" t="s">
        <v>78</v>
      </c>
      <c r="AU179" s="172" t="s">
        <v>87</v>
      </c>
      <c r="AY179" s="171" t="s">
        <v>183</v>
      </c>
      <c r="BK179" s="173">
        <f>BK180</f>
        <v>0</v>
      </c>
    </row>
    <row r="180" spans="2:65" s="1" customFormat="1" ht="22.5" customHeight="1">
      <c r="B180" s="36"/>
      <c r="C180" s="175" t="s">
        <v>433</v>
      </c>
      <c r="D180" s="175" t="s">
        <v>184</v>
      </c>
      <c r="E180" s="176" t="s">
        <v>304</v>
      </c>
      <c r="F180" s="250" t="s">
        <v>305</v>
      </c>
      <c r="G180" s="250"/>
      <c r="H180" s="250"/>
      <c r="I180" s="250"/>
      <c r="J180" s="177" t="s">
        <v>283</v>
      </c>
      <c r="K180" s="178">
        <v>1</v>
      </c>
      <c r="L180" s="251">
        <v>0</v>
      </c>
      <c r="M180" s="252"/>
      <c r="N180" s="253">
        <f>ROUND(L180*K180,2)</f>
        <v>0</v>
      </c>
      <c r="O180" s="253"/>
      <c r="P180" s="253"/>
      <c r="Q180" s="253"/>
      <c r="R180" s="38"/>
      <c r="T180" s="179" t="s">
        <v>22</v>
      </c>
      <c r="U180" s="45" t="s">
        <v>44</v>
      </c>
      <c r="V180" s="37"/>
      <c r="W180" s="180">
        <f>V180*K180</f>
        <v>0</v>
      </c>
      <c r="X180" s="180">
        <v>0</v>
      </c>
      <c r="Y180" s="180">
        <f>X180*K180</f>
        <v>0</v>
      </c>
      <c r="Z180" s="180">
        <v>0</v>
      </c>
      <c r="AA180" s="181">
        <f>Z180*K180</f>
        <v>0</v>
      </c>
      <c r="AR180" s="19" t="s">
        <v>284</v>
      </c>
      <c r="AT180" s="19" t="s">
        <v>184</v>
      </c>
      <c r="AU180" s="19" t="s">
        <v>105</v>
      </c>
      <c r="AY180" s="19" t="s">
        <v>183</v>
      </c>
      <c r="BE180" s="119">
        <f>IF(U180="základní",N180,0)</f>
        <v>0</v>
      </c>
      <c r="BF180" s="119">
        <f>IF(U180="snížená",N180,0)</f>
        <v>0</v>
      </c>
      <c r="BG180" s="119">
        <f>IF(U180="zákl. přenesená",N180,0)</f>
        <v>0</v>
      </c>
      <c r="BH180" s="119">
        <f>IF(U180="sníž. přenesená",N180,0)</f>
        <v>0</v>
      </c>
      <c r="BI180" s="119">
        <f>IF(U180="nulová",N180,0)</f>
        <v>0</v>
      </c>
      <c r="BJ180" s="19" t="s">
        <v>87</v>
      </c>
      <c r="BK180" s="119">
        <f>ROUND(L180*K180,2)</f>
        <v>0</v>
      </c>
      <c r="BL180" s="19" t="s">
        <v>284</v>
      </c>
      <c r="BM180" s="19" t="s">
        <v>1222</v>
      </c>
    </row>
    <row r="181" spans="2:63" s="1" customFormat="1" ht="49.9" customHeight="1">
      <c r="B181" s="36"/>
      <c r="C181" s="37"/>
      <c r="D181" s="166" t="s">
        <v>307</v>
      </c>
      <c r="E181" s="37"/>
      <c r="F181" s="37"/>
      <c r="G181" s="37"/>
      <c r="H181" s="37"/>
      <c r="I181" s="37"/>
      <c r="J181" s="37"/>
      <c r="K181" s="37"/>
      <c r="L181" s="37"/>
      <c r="M181" s="37"/>
      <c r="N181" s="247">
        <f>BK181</f>
        <v>0</v>
      </c>
      <c r="O181" s="248"/>
      <c r="P181" s="248"/>
      <c r="Q181" s="248"/>
      <c r="R181" s="38"/>
      <c r="T181" s="155"/>
      <c r="U181" s="57"/>
      <c r="V181" s="57"/>
      <c r="W181" s="57"/>
      <c r="X181" s="57"/>
      <c r="Y181" s="57"/>
      <c r="Z181" s="57"/>
      <c r="AA181" s="59"/>
      <c r="AT181" s="19" t="s">
        <v>78</v>
      </c>
      <c r="AU181" s="19" t="s">
        <v>79</v>
      </c>
      <c r="AY181" s="19" t="s">
        <v>308</v>
      </c>
      <c r="BK181" s="119">
        <v>0</v>
      </c>
    </row>
    <row r="182" spans="2:18" s="1" customFormat="1" ht="7" customHeight="1">
      <c r="B182" s="60"/>
      <c r="C182" s="61"/>
      <c r="D182" s="61"/>
      <c r="E182" s="61"/>
      <c r="F182" s="61"/>
      <c r="G182" s="61"/>
      <c r="H182" s="61"/>
      <c r="I182" s="61"/>
      <c r="J182" s="61"/>
      <c r="K182" s="61"/>
      <c r="L182" s="61"/>
      <c r="M182" s="61"/>
      <c r="N182" s="61"/>
      <c r="O182" s="61"/>
      <c r="P182" s="61"/>
      <c r="Q182" s="61"/>
      <c r="R182" s="62"/>
    </row>
  </sheetData>
  <sheetProtection algorithmName="SHA-512" hashValue="OdzSkmXbjOJiX0WrNA95vaiwkf4Vabpgs4yk9uJBzkK2bwBOXG2zFJFWbKUmL02xSecmMVA9rSKvO1j/ejBjog==" saltValue="E4eD4pgtzdQIv/cmiJhRog==" spinCount="100000" sheet="1" objects="1" scenarios="1" formatCells="0" formatColumns="0" formatRows="0" sort="0" autoFilter="0"/>
  <mergeCells count="204">
    <mergeCell ref="C2:Q2"/>
    <mergeCell ref="C4:Q4"/>
    <mergeCell ref="F6:P6"/>
    <mergeCell ref="F7:P7"/>
    <mergeCell ref="F8:P8"/>
    <mergeCell ref="O10:P10"/>
    <mergeCell ref="O12:P12"/>
    <mergeCell ref="O13:P13"/>
    <mergeCell ref="O15:P15"/>
    <mergeCell ref="E16:L16"/>
    <mergeCell ref="O16:P16"/>
    <mergeCell ref="O18:P18"/>
    <mergeCell ref="O19:P19"/>
    <mergeCell ref="O21:P21"/>
    <mergeCell ref="O22:P22"/>
    <mergeCell ref="E25:L25"/>
    <mergeCell ref="M28:P28"/>
    <mergeCell ref="M29:P29"/>
    <mergeCell ref="M31:P31"/>
    <mergeCell ref="H33:J33"/>
    <mergeCell ref="M33:P33"/>
    <mergeCell ref="H34:J34"/>
    <mergeCell ref="M34:P34"/>
    <mergeCell ref="H35:J35"/>
    <mergeCell ref="M35:P35"/>
    <mergeCell ref="H36:J36"/>
    <mergeCell ref="M36:P36"/>
    <mergeCell ref="H37:J37"/>
    <mergeCell ref="M37:P37"/>
    <mergeCell ref="L39:P39"/>
    <mergeCell ref="C76:Q76"/>
    <mergeCell ref="F78:P78"/>
    <mergeCell ref="F79:P79"/>
    <mergeCell ref="F80:P80"/>
    <mergeCell ref="M82:P82"/>
    <mergeCell ref="M84:Q84"/>
    <mergeCell ref="M85:Q85"/>
    <mergeCell ref="C87:G87"/>
    <mergeCell ref="N87:Q87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N98:Q98"/>
    <mergeCell ref="N99:Q99"/>
    <mergeCell ref="N100:Q100"/>
    <mergeCell ref="N101:Q101"/>
    <mergeCell ref="N102:Q102"/>
    <mergeCell ref="N104:Q104"/>
    <mergeCell ref="D105:H105"/>
    <mergeCell ref="N105:Q105"/>
    <mergeCell ref="D106:H106"/>
    <mergeCell ref="N106:Q106"/>
    <mergeCell ref="D107:H107"/>
    <mergeCell ref="N107:Q107"/>
    <mergeCell ref="D108:H108"/>
    <mergeCell ref="N108:Q108"/>
    <mergeCell ref="D109:H109"/>
    <mergeCell ref="N109:Q109"/>
    <mergeCell ref="N110:Q110"/>
    <mergeCell ref="L112:Q112"/>
    <mergeCell ref="C118:Q118"/>
    <mergeCell ref="F120:P120"/>
    <mergeCell ref="F121:P121"/>
    <mergeCell ref="F122:P122"/>
    <mergeCell ref="M124:P124"/>
    <mergeCell ref="M126:Q126"/>
    <mergeCell ref="M127:Q127"/>
    <mergeCell ref="F129:I129"/>
    <mergeCell ref="L129:M129"/>
    <mergeCell ref="N129:Q129"/>
    <mergeCell ref="F133:I133"/>
    <mergeCell ref="L133:M133"/>
    <mergeCell ref="N133:Q133"/>
    <mergeCell ref="F134:I134"/>
    <mergeCell ref="L134:M134"/>
    <mergeCell ref="N134:Q134"/>
    <mergeCell ref="F137:I137"/>
    <mergeCell ref="L137:M137"/>
    <mergeCell ref="N137:Q137"/>
    <mergeCell ref="F138:I138"/>
    <mergeCell ref="L138:M138"/>
    <mergeCell ref="N138:Q138"/>
    <mergeCell ref="F139:I139"/>
    <mergeCell ref="L139:M139"/>
    <mergeCell ref="N139:Q139"/>
    <mergeCell ref="F140:I140"/>
    <mergeCell ref="L140:M140"/>
    <mergeCell ref="N140:Q140"/>
    <mergeCell ref="F141:I141"/>
    <mergeCell ref="L141:M141"/>
    <mergeCell ref="N141:Q141"/>
    <mergeCell ref="F142:I142"/>
    <mergeCell ref="L142:M142"/>
    <mergeCell ref="N142:Q142"/>
    <mergeCell ref="F143:I143"/>
    <mergeCell ref="L143:M143"/>
    <mergeCell ref="N143:Q143"/>
    <mergeCell ref="F144:I144"/>
    <mergeCell ref="L144:M144"/>
    <mergeCell ref="N144:Q144"/>
    <mergeCell ref="F145:I145"/>
    <mergeCell ref="L145:M145"/>
    <mergeCell ref="N145:Q145"/>
    <mergeCell ref="F146:I146"/>
    <mergeCell ref="L146:M146"/>
    <mergeCell ref="N146:Q146"/>
    <mergeCell ref="F147:I147"/>
    <mergeCell ref="L147:M147"/>
    <mergeCell ref="N147:Q147"/>
    <mergeCell ref="F148:I148"/>
    <mergeCell ref="L148:M148"/>
    <mergeCell ref="N148:Q148"/>
    <mergeCell ref="F149:I149"/>
    <mergeCell ref="L149:M149"/>
    <mergeCell ref="N149:Q149"/>
    <mergeCell ref="F150:I150"/>
    <mergeCell ref="L150:M150"/>
    <mergeCell ref="N150:Q150"/>
    <mergeCell ref="F151:I151"/>
    <mergeCell ref="L151:M151"/>
    <mergeCell ref="N151:Q151"/>
    <mergeCell ref="F152:I152"/>
    <mergeCell ref="L152:M152"/>
    <mergeCell ref="N152:Q152"/>
    <mergeCell ref="F153:I153"/>
    <mergeCell ref="L153:M153"/>
    <mergeCell ref="N153:Q153"/>
    <mergeCell ref="F154:I154"/>
    <mergeCell ref="L154:M154"/>
    <mergeCell ref="N154:Q154"/>
    <mergeCell ref="F155:I155"/>
    <mergeCell ref="L155:M155"/>
    <mergeCell ref="N155:Q155"/>
    <mergeCell ref="F156:I156"/>
    <mergeCell ref="L156:M156"/>
    <mergeCell ref="N156:Q156"/>
    <mergeCell ref="F157:I157"/>
    <mergeCell ref="L157:M157"/>
    <mergeCell ref="N157:Q157"/>
    <mergeCell ref="F158:I158"/>
    <mergeCell ref="L158:M158"/>
    <mergeCell ref="N158:Q158"/>
    <mergeCell ref="F160:I160"/>
    <mergeCell ref="L160:M160"/>
    <mergeCell ref="N160:Q160"/>
    <mergeCell ref="F161:I161"/>
    <mergeCell ref="L161:M161"/>
    <mergeCell ref="N161:Q161"/>
    <mergeCell ref="F162:I162"/>
    <mergeCell ref="L162:M162"/>
    <mergeCell ref="N162:Q162"/>
    <mergeCell ref="F163:I163"/>
    <mergeCell ref="L163:M163"/>
    <mergeCell ref="N163:Q163"/>
    <mergeCell ref="F164:I164"/>
    <mergeCell ref="L164:M164"/>
    <mergeCell ref="N164:Q164"/>
    <mergeCell ref="L173:M173"/>
    <mergeCell ref="N173:Q173"/>
    <mergeCell ref="F175:I175"/>
    <mergeCell ref="L175:M175"/>
    <mergeCell ref="N175:Q175"/>
    <mergeCell ref="F176:I176"/>
    <mergeCell ref="L176:M176"/>
    <mergeCell ref="N176:Q176"/>
    <mergeCell ref="F166:I166"/>
    <mergeCell ref="L166:M166"/>
    <mergeCell ref="N166:Q166"/>
    <mergeCell ref="F169:I169"/>
    <mergeCell ref="L169:M169"/>
    <mergeCell ref="N169:Q169"/>
    <mergeCell ref="F170:I170"/>
    <mergeCell ref="L170:M170"/>
    <mergeCell ref="N170:Q170"/>
    <mergeCell ref="N181:Q181"/>
    <mergeCell ref="H1:K1"/>
    <mergeCell ref="S2:AC2"/>
    <mergeCell ref="F178:I178"/>
    <mergeCell ref="L178:M178"/>
    <mergeCell ref="N178:Q178"/>
    <mergeCell ref="F180:I180"/>
    <mergeCell ref="L180:M180"/>
    <mergeCell ref="N180:Q180"/>
    <mergeCell ref="N130:Q130"/>
    <mergeCell ref="N131:Q131"/>
    <mergeCell ref="N132:Q132"/>
    <mergeCell ref="N135:Q135"/>
    <mergeCell ref="N136:Q136"/>
    <mergeCell ref="N159:Q159"/>
    <mergeCell ref="N165:Q165"/>
    <mergeCell ref="N167:Q167"/>
    <mergeCell ref="N168:Q168"/>
    <mergeCell ref="N171:Q171"/>
    <mergeCell ref="N172:Q172"/>
    <mergeCell ref="N174:Q174"/>
    <mergeCell ref="N177:Q177"/>
    <mergeCell ref="N179:Q179"/>
    <mergeCell ref="F173:I173"/>
  </mergeCells>
  <hyperlinks>
    <hyperlink ref="F1:G1" location="C2" display="1) Krycí list rozpočtu"/>
    <hyperlink ref="H1:K1" location="C87" display="2) Rekapitulace rozpočtu"/>
    <hyperlink ref="L1" location="C129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 scale="95" r:id="rId2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62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75" customHeight="1">
      <c r="A1" s="127"/>
      <c r="B1" s="13"/>
      <c r="C1" s="13"/>
      <c r="D1" s="14" t="s">
        <v>1</v>
      </c>
      <c r="E1" s="13"/>
      <c r="F1" s="15" t="s">
        <v>134</v>
      </c>
      <c r="G1" s="15"/>
      <c r="H1" s="249" t="s">
        <v>135</v>
      </c>
      <c r="I1" s="249"/>
      <c r="J1" s="249"/>
      <c r="K1" s="249"/>
      <c r="L1" s="15" t="s">
        <v>136</v>
      </c>
      <c r="M1" s="13"/>
      <c r="N1" s="13"/>
      <c r="O1" s="14" t="s">
        <v>137</v>
      </c>
      <c r="P1" s="13"/>
      <c r="Q1" s="13"/>
      <c r="R1" s="13"/>
      <c r="S1" s="15" t="s">
        <v>138</v>
      </c>
      <c r="T1" s="15"/>
      <c r="U1" s="127"/>
      <c r="V1" s="127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</row>
    <row r="2" spans="3:46" ht="37" customHeight="1">
      <c r="C2" s="234" t="s">
        <v>7</v>
      </c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5"/>
      <c r="Q2" s="235"/>
      <c r="S2" s="199" t="s">
        <v>8</v>
      </c>
      <c r="T2" s="200"/>
      <c r="U2" s="200"/>
      <c r="V2" s="200"/>
      <c r="W2" s="200"/>
      <c r="X2" s="200"/>
      <c r="Y2" s="200"/>
      <c r="Z2" s="200"/>
      <c r="AA2" s="200"/>
      <c r="AB2" s="200"/>
      <c r="AC2" s="200"/>
      <c r="AT2" s="19" t="s">
        <v>111</v>
      </c>
    </row>
    <row r="3" spans="2:46" ht="7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2"/>
      <c r="AT3" s="19" t="s">
        <v>105</v>
      </c>
    </row>
    <row r="4" spans="2:46" ht="37" customHeight="1">
      <c r="B4" s="23"/>
      <c r="C4" s="223" t="s">
        <v>139</v>
      </c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224"/>
      <c r="O4" s="224"/>
      <c r="P4" s="224"/>
      <c r="Q4" s="224"/>
      <c r="R4" s="24"/>
      <c r="T4" s="25" t="s">
        <v>13</v>
      </c>
      <c r="AT4" s="19" t="s">
        <v>6</v>
      </c>
    </row>
    <row r="5" spans="2:18" ht="7" customHeight="1">
      <c r="B5" s="23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4"/>
    </row>
    <row r="6" spans="2:18" ht="25.4" customHeight="1">
      <c r="B6" s="23"/>
      <c r="C6" s="27"/>
      <c r="D6" s="31" t="s">
        <v>19</v>
      </c>
      <c r="E6" s="27"/>
      <c r="F6" s="271" t="str">
        <f>'Rekapitulace stavby'!K6</f>
        <v>Výměna technologie měnírny Letná - DPS</v>
      </c>
      <c r="G6" s="272"/>
      <c r="H6" s="272"/>
      <c r="I6" s="272"/>
      <c r="J6" s="272"/>
      <c r="K6" s="272"/>
      <c r="L6" s="272"/>
      <c r="M6" s="272"/>
      <c r="N6" s="272"/>
      <c r="O6" s="272"/>
      <c r="P6" s="272"/>
      <c r="Q6" s="27"/>
      <c r="R6" s="24"/>
    </row>
    <row r="7" spans="2:18" s="1" customFormat="1" ht="32.9" customHeight="1">
      <c r="B7" s="36"/>
      <c r="C7" s="37"/>
      <c r="D7" s="30" t="s">
        <v>140</v>
      </c>
      <c r="E7" s="37"/>
      <c r="F7" s="240" t="s">
        <v>1223</v>
      </c>
      <c r="G7" s="270"/>
      <c r="H7" s="270"/>
      <c r="I7" s="270"/>
      <c r="J7" s="270"/>
      <c r="K7" s="270"/>
      <c r="L7" s="270"/>
      <c r="M7" s="270"/>
      <c r="N7" s="270"/>
      <c r="O7" s="270"/>
      <c r="P7" s="270"/>
      <c r="Q7" s="37"/>
      <c r="R7" s="38"/>
    </row>
    <row r="8" spans="2:18" s="1" customFormat="1" ht="14.5" customHeight="1">
      <c r="B8" s="36"/>
      <c r="C8" s="37"/>
      <c r="D8" s="31" t="s">
        <v>21</v>
      </c>
      <c r="E8" s="37"/>
      <c r="F8" s="29" t="s">
        <v>22</v>
      </c>
      <c r="G8" s="37"/>
      <c r="H8" s="37"/>
      <c r="I8" s="37"/>
      <c r="J8" s="37"/>
      <c r="K8" s="37"/>
      <c r="L8" s="37"/>
      <c r="M8" s="31" t="s">
        <v>23</v>
      </c>
      <c r="N8" s="37"/>
      <c r="O8" s="29" t="s">
        <v>22</v>
      </c>
      <c r="P8" s="37"/>
      <c r="Q8" s="37"/>
      <c r="R8" s="38"/>
    </row>
    <row r="9" spans="2:18" s="1" customFormat="1" ht="14.5" customHeight="1">
      <c r="B9" s="36"/>
      <c r="C9" s="37"/>
      <c r="D9" s="31" t="s">
        <v>24</v>
      </c>
      <c r="E9" s="37"/>
      <c r="F9" s="29" t="s">
        <v>25</v>
      </c>
      <c r="G9" s="37"/>
      <c r="H9" s="37"/>
      <c r="I9" s="37"/>
      <c r="J9" s="37"/>
      <c r="K9" s="37"/>
      <c r="L9" s="37"/>
      <c r="M9" s="31" t="s">
        <v>26</v>
      </c>
      <c r="N9" s="37"/>
      <c r="O9" s="282" t="str">
        <f>'Rekapitulace stavby'!AN8</f>
        <v>18. 7. 2017</v>
      </c>
      <c r="P9" s="266"/>
      <c r="Q9" s="37"/>
      <c r="R9" s="38"/>
    </row>
    <row r="10" spans="2:18" s="1" customFormat="1" ht="10.9" customHeight="1">
      <c r="B10" s="36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8"/>
    </row>
    <row r="11" spans="2:18" s="1" customFormat="1" ht="14.5" customHeight="1">
      <c r="B11" s="36"/>
      <c r="C11" s="37"/>
      <c r="D11" s="31" t="s">
        <v>28</v>
      </c>
      <c r="E11" s="37"/>
      <c r="F11" s="37"/>
      <c r="G11" s="37"/>
      <c r="H11" s="37"/>
      <c r="I11" s="37"/>
      <c r="J11" s="37"/>
      <c r="K11" s="37"/>
      <c r="L11" s="37"/>
      <c r="M11" s="31" t="s">
        <v>29</v>
      </c>
      <c r="N11" s="37"/>
      <c r="O11" s="238" t="s">
        <v>22</v>
      </c>
      <c r="P11" s="238"/>
      <c r="Q11" s="37"/>
      <c r="R11" s="38"/>
    </row>
    <row r="12" spans="2:18" s="1" customFormat="1" ht="18" customHeight="1">
      <c r="B12" s="36"/>
      <c r="C12" s="37"/>
      <c r="D12" s="37"/>
      <c r="E12" s="29" t="s">
        <v>30</v>
      </c>
      <c r="F12" s="37"/>
      <c r="G12" s="37"/>
      <c r="H12" s="37"/>
      <c r="I12" s="37"/>
      <c r="J12" s="37"/>
      <c r="K12" s="37"/>
      <c r="L12" s="37"/>
      <c r="M12" s="31" t="s">
        <v>31</v>
      </c>
      <c r="N12" s="37"/>
      <c r="O12" s="238" t="s">
        <v>22</v>
      </c>
      <c r="P12" s="238"/>
      <c r="Q12" s="37"/>
      <c r="R12" s="38"/>
    </row>
    <row r="13" spans="2:18" s="1" customFormat="1" ht="7" customHeight="1">
      <c r="B13" s="36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8"/>
    </row>
    <row r="14" spans="2:18" s="1" customFormat="1" ht="14.5" customHeight="1">
      <c r="B14" s="36"/>
      <c r="C14" s="37"/>
      <c r="D14" s="31" t="s">
        <v>32</v>
      </c>
      <c r="E14" s="37"/>
      <c r="F14" s="37"/>
      <c r="G14" s="37"/>
      <c r="H14" s="37"/>
      <c r="I14" s="37"/>
      <c r="J14" s="37"/>
      <c r="K14" s="37"/>
      <c r="L14" s="37"/>
      <c r="M14" s="31" t="s">
        <v>29</v>
      </c>
      <c r="N14" s="37"/>
      <c r="O14" s="283" t="str">
        <f>IF('Rekapitulace stavby'!AN13="","",'Rekapitulace stavby'!AN13)</f>
        <v>Vyplň údaj</v>
      </c>
      <c r="P14" s="238"/>
      <c r="Q14" s="37"/>
      <c r="R14" s="38"/>
    </row>
    <row r="15" spans="2:18" s="1" customFormat="1" ht="18" customHeight="1">
      <c r="B15" s="36"/>
      <c r="C15" s="37"/>
      <c r="D15" s="37"/>
      <c r="E15" s="283" t="str">
        <f>IF('Rekapitulace stavby'!E14="","",'Rekapitulace stavby'!E14)</f>
        <v>Vyplň údaj</v>
      </c>
      <c r="F15" s="284"/>
      <c r="G15" s="284"/>
      <c r="H15" s="284"/>
      <c r="I15" s="284"/>
      <c r="J15" s="284"/>
      <c r="K15" s="284"/>
      <c r="L15" s="284"/>
      <c r="M15" s="31" t="s">
        <v>31</v>
      </c>
      <c r="N15" s="37"/>
      <c r="O15" s="283" t="str">
        <f>IF('Rekapitulace stavby'!AN14="","",'Rekapitulace stavby'!AN14)</f>
        <v>Vyplň údaj</v>
      </c>
      <c r="P15" s="238"/>
      <c r="Q15" s="37"/>
      <c r="R15" s="38"/>
    </row>
    <row r="16" spans="2:18" s="1" customFormat="1" ht="7" customHeight="1">
      <c r="B16" s="36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8"/>
    </row>
    <row r="17" spans="2:18" s="1" customFormat="1" ht="14.5" customHeight="1">
      <c r="B17" s="36"/>
      <c r="C17" s="37"/>
      <c r="D17" s="31" t="s">
        <v>34</v>
      </c>
      <c r="E17" s="37"/>
      <c r="F17" s="37"/>
      <c r="G17" s="37"/>
      <c r="H17" s="37"/>
      <c r="I17" s="37"/>
      <c r="J17" s="37"/>
      <c r="K17" s="37"/>
      <c r="L17" s="37"/>
      <c r="M17" s="31" t="s">
        <v>29</v>
      </c>
      <c r="N17" s="37"/>
      <c r="O17" s="238" t="str">
        <f>IF('Rekapitulace stavby'!AN16="","",'Rekapitulace stavby'!AN16)</f>
        <v/>
      </c>
      <c r="P17" s="238"/>
      <c r="Q17" s="37"/>
      <c r="R17" s="38"/>
    </row>
    <row r="18" spans="2:18" s="1" customFormat="1" ht="18" customHeight="1">
      <c r="B18" s="36"/>
      <c r="C18" s="37"/>
      <c r="D18" s="37"/>
      <c r="E18" s="29" t="str">
        <f>IF('Rekapitulace stavby'!E17="","",'Rekapitulace stavby'!E17)</f>
        <v xml:space="preserve"> </v>
      </c>
      <c r="F18" s="37"/>
      <c r="G18" s="37"/>
      <c r="H18" s="37"/>
      <c r="I18" s="37"/>
      <c r="J18" s="37"/>
      <c r="K18" s="37"/>
      <c r="L18" s="37"/>
      <c r="M18" s="31" t="s">
        <v>31</v>
      </c>
      <c r="N18" s="37"/>
      <c r="O18" s="238" t="str">
        <f>IF('Rekapitulace stavby'!AN17="","",'Rekapitulace stavby'!AN17)</f>
        <v/>
      </c>
      <c r="P18" s="238"/>
      <c r="Q18" s="37"/>
      <c r="R18" s="38"/>
    </row>
    <row r="19" spans="2:18" s="1" customFormat="1" ht="7" customHeight="1">
      <c r="B19" s="36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8"/>
    </row>
    <row r="20" spans="2:18" s="1" customFormat="1" ht="14.5" customHeight="1">
      <c r="B20" s="36"/>
      <c r="C20" s="37"/>
      <c r="D20" s="31" t="s">
        <v>37</v>
      </c>
      <c r="E20" s="37"/>
      <c r="F20" s="37"/>
      <c r="G20" s="37"/>
      <c r="H20" s="37"/>
      <c r="I20" s="37"/>
      <c r="J20" s="37"/>
      <c r="K20" s="37"/>
      <c r="L20" s="37"/>
      <c r="M20" s="31" t="s">
        <v>29</v>
      </c>
      <c r="N20" s="37"/>
      <c r="O20" s="238" t="s">
        <v>22</v>
      </c>
      <c r="P20" s="238"/>
      <c r="Q20" s="37"/>
      <c r="R20" s="38"/>
    </row>
    <row r="21" spans="2:18" s="1" customFormat="1" ht="18" customHeight="1">
      <c r="B21" s="36"/>
      <c r="C21" s="37"/>
      <c r="D21" s="37"/>
      <c r="E21" s="29" t="s">
        <v>38</v>
      </c>
      <c r="F21" s="37"/>
      <c r="G21" s="37"/>
      <c r="H21" s="37"/>
      <c r="I21" s="37"/>
      <c r="J21" s="37"/>
      <c r="K21" s="37"/>
      <c r="L21" s="37"/>
      <c r="M21" s="31" t="s">
        <v>31</v>
      </c>
      <c r="N21" s="37"/>
      <c r="O21" s="238" t="s">
        <v>22</v>
      </c>
      <c r="P21" s="238"/>
      <c r="Q21" s="37"/>
      <c r="R21" s="38"/>
    </row>
    <row r="22" spans="2:18" s="1" customFormat="1" ht="7" customHeight="1">
      <c r="B22" s="36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8"/>
    </row>
    <row r="23" spans="2:18" s="1" customFormat="1" ht="14.5" customHeight="1">
      <c r="B23" s="36"/>
      <c r="C23" s="37"/>
      <c r="D23" s="31" t="s">
        <v>39</v>
      </c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8"/>
    </row>
    <row r="24" spans="2:18" s="1" customFormat="1" ht="22.5" customHeight="1">
      <c r="B24" s="36"/>
      <c r="C24" s="37"/>
      <c r="D24" s="37"/>
      <c r="E24" s="243" t="s">
        <v>22</v>
      </c>
      <c r="F24" s="243"/>
      <c r="G24" s="243"/>
      <c r="H24" s="243"/>
      <c r="I24" s="243"/>
      <c r="J24" s="243"/>
      <c r="K24" s="243"/>
      <c r="L24" s="243"/>
      <c r="M24" s="37"/>
      <c r="N24" s="37"/>
      <c r="O24" s="37"/>
      <c r="P24" s="37"/>
      <c r="Q24" s="37"/>
      <c r="R24" s="38"/>
    </row>
    <row r="25" spans="2:18" s="1" customFormat="1" ht="7" customHeight="1">
      <c r="B25" s="36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8"/>
    </row>
    <row r="26" spans="2:18" s="1" customFormat="1" ht="7" customHeight="1">
      <c r="B26" s="36"/>
      <c r="C26" s="37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37"/>
      <c r="R26" s="38"/>
    </row>
    <row r="27" spans="2:18" s="1" customFormat="1" ht="14.5" customHeight="1">
      <c r="B27" s="36"/>
      <c r="C27" s="37"/>
      <c r="D27" s="128" t="s">
        <v>142</v>
      </c>
      <c r="E27" s="37"/>
      <c r="F27" s="37"/>
      <c r="G27" s="37"/>
      <c r="H27" s="37"/>
      <c r="I27" s="37"/>
      <c r="J27" s="37"/>
      <c r="K27" s="37"/>
      <c r="L27" s="37"/>
      <c r="M27" s="244">
        <f>N88</f>
        <v>0</v>
      </c>
      <c r="N27" s="244"/>
      <c r="O27" s="244"/>
      <c r="P27" s="244"/>
      <c r="Q27" s="37"/>
      <c r="R27" s="38"/>
    </row>
    <row r="28" spans="2:18" s="1" customFormat="1" ht="14.5" customHeight="1">
      <c r="B28" s="36"/>
      <c r="C28" s="37"/>
      <c r="D28" s="35" t="s">
        <v>128</v>
      </c>
      <c r="E28" s="37"/>
      <c r="F28" s="37"/>
      <c r="G28" s="37"/>
      <c r="H28" s="37"/>
      <c r="I28" s="37"/>
      <c r="J28" s="37"/>
      <c r="K28" s="37"/>
      <c r="L28" s="37"/>
      <c r="M28" s="244">
        <f>N98</f>
        <v>0</v>
      </c>
      <c r="N28" s="244"/>
      <c r="O28" s="244"/>
      <c r="P28" s="244"/>
      <c r="Q28" s="37"/>
      <c r="R28" s="38"/>
    </row>
    <row r="29" spans="2:18" s="1" customFormat="1" ht="7" customHeight="1">
      <c r="B29" s="36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8"/>
    </row>
    <row r="30" spans="2:18" s="1" customFormat="1" ht="25.4" customHeight="1">
      <c r="B30" s="36"/>
      <c r="C30" s="37"/>
      <c r="D30" s="129" t="s">
        <v>42</v>
      </c>
      <c r="E30" s="37"/>
      <c r="F30" s="37"/>
      <c r="G30" s="37"/>
      <c r="H30" s="37"/>
      <c r="I30" s="37"/>
      <c r="J30" s="37"/>
      <c r="K30" s="37"/>
      <c r="L30" s="37"/>
      <c r="M30" s="281">
        <f>ROUND(M27+M28,2)</f>
        <v>0</v>
      </c>
      <c r="N30" s="270"/>
      <c r="O30" s="270"/>
      <c r="P30" s="270"/>
      <c r="Q30" s="37"/>
      <c r="R30" s="38"/>
    </row>
    <row r="31" spans="2:18" s="1" customFormat="1" ht="7" customHeight="1">
      <c r="B31" s="36"/>
      <c r="C31" s="37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37"/>
      <c r="R31" s="38"/>
    </row>
    <row r="32" spans="2:18" s="1" customFormat="1" ht="14.5" customHeight="1">
      <c r="B32" s="36"/>
      <c r="C32" s="37"/>
      <c r="D32" s="43" t="s">
        <v>43</v>
      </c>
      <c r="E32" s="43" t="s">
        <v>44</v>
      </c>
      <c r="F32" s="44">
        <v>0.21</v>
      </c>
      <c r="G32" s="130" t="s">
        <v>45</v>
      </c>
      <c r="H32" s="278">
        <f>(SUM(BE98:BE105)+SUM(BE123:BE160))</f>
        <v>0</v>
      </c>
      <c r="I32" s="270"/>
      <c r="J32" s="270"/>
      <c r="K32" s="37"/>
      <c r="L32" s="37"/>
      <c r="M32" s="278">
        <f>ROUND((SUM(BE98:BE105)+SUM(BE123:BE160)),2)*F32</f>
        <v>0</v>
      </c>
      <c r="N32" s="270"/>
      <c r="O32" s="270"/>
      <c r="P32" s="270"/>
      <c r="Q32" s="37"/>
      <c r="R32" s="38"/>
    </row>
    <row r="33" spans="2:18" s="1" customFormat="1" ht="14.5" customHeight="1">
      <c r="B33" s="36"/>
      <c r="C33" s="37"/>
      <c r="D33" s="37"/>
      <c r="E33" s="43" t="s">
        <v>46</v>
      </c>
      <c r="F33" s="44">
        <v>0.15</v>
      </c>
      <c r="G33" s="130" t="s">
        <v>45</v>
      </c>
      <c r="H33" s="278">
        <f>(SUM(BF98:BF105)+SUM(BF123:BF160))</f>
        <v>0</v>
      </c>
      <c r="I33" s="270"/>
      <c r="J33" s="270"/>
      <c r="K33" s="37"/>
      <c r="L33" s="37"/>
      <c r="M33" s="278">
        <f>ROUND((SUM(BF98:BF105)+SUM(BF123:BF160)),2)*F33</f>
        <v>0</v>
      </c>
      <c r="N33" s="270"/>
      <c r="O33" s="270"/>
      <c r="P33" s="270"/>
      <c r="Q33" s="37"/>
      <c r="R33" s="38"/>
    </row>
    <row r="34" spans="2:18" s="1" customFormat="1" ht="14.5" customHeight="1" hidden="1">
      <c r="B34" s="36"/>
      <c r="C34" s="37"/>
      <c r="D34" s="37"/>
      <c r="E34" s="43" t="s">
        <v>47</v>
      </c>
      <c r="F34" s="44">
        <v>0.21</v>
      </c>
      <c r="G34" s="130" t="s">
        <v>45</v>
      </c>
      <c r="H34" s="278">
        <f>(SUM(BG98:BG105)+SUM(BG123:BG160))</f>
        <v>0</v>
      </c>
      <c r="I34" s="270"/>
      <c r="J34" s="270"/>
      <c r="K34" s="37"/>
      <c r="L34" s="37"/>
      <c r="M34" s="278">
        <v>0</v>
      </c>
      <c r="N34" s="270"/>
      <c r="O34" s="270"/>
      <c r="P34" s="270"/>
      <c r="Q34" s="37"/>
      <c r="R34" s="38"/>
    </row>
    <row r="35" spans="2:18" s="1" customFormat="1" ht="14.5" customHeight="1" hidden="1">
      <c r="B35" s="36"/>
      <c r="C35" s="37"/>
      <c r="D35" s="37"/>
      <c r="E35" s="43" t="s">
        <v>48</v>
      </c>
      <c r="F35" s="44">
        <v>0.15</v>
      </c>
      <c r="G35" s="130" t="s">
        <v>45</v>
      </c>
      <c r="H35" s="278">
        <f>(SUM(BH98:BH105)+SUM(BH123:BH160))</f>
        <v>0</v>
      </c>
      <c r="I35" s="270"/>
      <c r="J35" s="270"/>
      <c r="K35" s="37"/>
      <c r="L35" s="37"/>
      <c r="M35" s="278">
        <v>0</v>
      </c>
      <c r="N35" s="270"/>
      <c r="O35" s="270"/>
      <c r="P35" s="270"/>
      <c r="Q35" s="37"/>
      <c r="R35" s="38"/>
    </row>
    <row r="36" spans="2:18" s="1" customFormat="1" ht="14.5" customHeight="1" hidden="1">
      <c r="B36" s="36"/>
      <c r="C36" s="37"/>
      <c r="D36" s="37"/>
      <c r="E36" s="43" t="s">
        <v>49</v>
      </c>
      <c r="F36" s="44">
        <v>0</v>
      </c>
      <c r="G36" s="130" t="s">
        <v>45</v>
      </c>
      <c r="H36" s="278">
        <f>(SUM(BI98:BI105)+SUM(BI123:BI160))</f>
        <v>0</v>
      </c>
      <c r="I36" s="270"/>
      <c r="J36" s="270"/>
      <c r="K36" s="37"/>
      <c r="L36" s="37"/>
      <c r="M36" s="278">
        <v>0</v>
      </c>
      <c r="N36" s="270"/>
      <c r="O36" s="270"/>
      <c r="P36" s="270"/>
      <c r="Q36" s="37"/>
      <c r="R36" s="38"/>
    </row>
    <row r="37" spans="2:18" s="1" customFormat="1" ht="7" customHeight="1">
      <c r="B37" s="36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8"/>
    </row>
    <row r="38" spans="2:18" s="1" customFormat="1" ht="25.4" customHeight="1">
      <c r="B38" s="36"/>
      <c r="C38" s="126"/>
      <c r="D38" s="131" t="s">
        <v>50</v>
      </c>
      <c r="E38" s="80"/>
      <c r="F38" s="80"/>
      <c r="G38" s="132" t="s">
        <v>51</v>
      </c>
      <c r="H38" s="133" t="s">
        <v>52</v>
      </c>
      <c r="I38" s="80"/>
      <c r="J38" s="80"/>
      <c r="K38" s="80"/>
      <c r="L38" s="279">
        <f>SUM(M30:M36)</f>
        <v>0</v>
      </c>
      <c r="M38" s="279"/>
      <c r="N38" s="279"/>
      <c r="O38" s="279"/>
      <c r="P38" s="280"/>
      <c r="Q38" s="126"/>
      <c r="R38" s="38"/>
    </row>
    <row r="39" spans="2:18" s="1" customFormat="1" ht="14.5" customHeight="1">
      <c r="B39" s="36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8"/>
    </row>
    <row r="40" spans="2:18" s="1" customFormat="1" ht="14.5" customHeight="1">
      <c r="B40" s="36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8"/>
    </row>
    <row r="41" spans="2:18" ht="13.5">
      <c r="B41" s="23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4"/>
    </row>
    <row r="42" spans="2:18" ht="13.5">
      <c r="B42" s="23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4"/>
    </row>
    <row r="43" spans="2:18" ht="13.5">
      <c r="B43" s="23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4"/>
    </row>
    <row r="44" spans="2:18" ht="13.5">
      <c r="B44" s="23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4"/>
    </row>
    <row r="45" spans="2:18" ht="13.5">
      <c r="B45" s="23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4"/>
    </row>
    <row r="46" spans="2:18" ht="13.5">
      <c r="B46" s="23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4"/>
    </row>
    <row r="47" spans="2:18" ht="13.5">
      <c r="B47" s="23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4"/>
    </row>
    <row r="48" spans="2:18" ht="13.5">
      <c r="B48" s="23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4"/>
    </row>
    <row r="49" spans="2:18" ht="13.5">
      <c r="B49" s="23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4"/>
    </row>
    <row r="50" spans="2:18" s="1" customFormat="1" ht="13.5">
      <c r="B50" s="36"/>
      <c r="C50" s="37"/>
      <c r="D50" s="51" t="s">
        <v>53</v>
      </c>
      <c r="E50" s="52"/>
      <c r="F50" s="52"/>
      <c r="G50" s="52"/>
      <c r="H50" s="53"/>
      <c r="I50" s="37"/>
      <c r="J50" s="51" t="s">
        <v>54</v>
      </c>
      <c r="K50" s="52"/>
      <c r="L50" s="52"/>
      <c r="M50" s="52"/>
      <c r="N50" s="52"/>
      <c r="O50" s="52"/>
      <c r="P50" s="53"/>
      <c r="Q50" s="37"/>
      <c r="R50" s="38"/>
    </row>
    <row r="51" spans="2:18" ht="13.5">
      <c r="B51" s="23"/>
      <c r="C51" s="27"/>
      <c r="D51" s="54"/>
      <c r="E51" s="27"/>
      <c r="F51" s="27"/>
      <c r="G51" s="27"/>
      <c r="H51" s="55"/>
      <c r="I51" s="27"/>
      <c r="J51" s="54"/>
      <c r="K51" s="27"/>
      <c r="L51" s="27"/>
      <c r="M51" s="27"/>
      <c r="N51" s="27"/>
      <c r="O51" s="27"/>
      <c r="P51" s="55"/>
      <c r="Q51" s="27"/>
      <c r="R51" s="24"/>
    </row>
    <row r="52" spans="2:18" ht="13.5">
      <c r="B52" s="23"/>
      <c r="C52" s="27"/>
      <c r="D52" s="54"/>
      <c r="E52" s="27"/>
      <c r="F52" s="27"/>
      <c r="G52" s="27"/>
      <c r="H52" s="55"/>
      <c r="I52" s="27"/>
      <c r="J52" s="54"/>
      <c r="K52" s="27"/>
      <c r="L52" s="27"/>
      <c r="M52" s="27"/>
      <c r="N52" s="27"/>
      <c r="O52" s="27"/>
      <c r="P52" s="55"/>
      <c r="Q52" s="27"/>
      <c r="R52" s="24"/>
    </row>
    <row r="53" spans="2:18" ht="13.5">
      <c r="B53" s="23"/>
      <c r="C53" s="27"/>
      <c r="D53" s="54"/>
      <c r="E53" s="27"/>
      <c r="F53" s="27"/>
      <c r="G53" s="27"/>
      <c r="H53" s="55"/>
      <c r="I53" s="27"/>
      <c r="J53" s="54"/>
      <c r="K53" s="27"/>
      <c r="L53" s="27"/>
      <c r="M53" s="27"/>
      <c r="N53" s="27"/>
      <c r="O53" s="27"/>
      <c r="P53" s="55"/>
      <c r="Q53" s="27"/>
      <c r="R53" s="24"/>
    </row>
    <row r="54" spans="2:18" ht="13.5">
      <c r="B54" s="23"/>
      <c r="C54" s="27"/>
      <c r="D54" s="54"/>
      <c r="E54" s="27"/>
      <c r="F54" s="27"/>
      <c r="G54" s="27"/>
      <c r="H54" s="55"/>
      <c r="I54" s="27"/>
      <c r="J54" s="54"/>
      <c r="K54" s="27"/>
      <c r="L54" s="27"/>
      <c r="M54" s="27"/>
      <c r="N54" s="27"/>
      <c r="O54" s="27"/>
      <c r="P54" s="55"/>
      <c r="Q54" s="27"/>
      <c r="R54" s="24"/>
    </row>
    <row r="55" spans="2:18" ht="13.5">
      <c r="B55" s="23"/>
      <c r="C55" s="27"/>
      <c r="D55" s="54"/>
      <c r="E55" s="27"/>
      <c r="F55" s="27"/>
      <c r="G55" s="27"/>
      <c r="H55" s="55"/>
      <c r="I55" s="27"/>
      <c r="J55" s="54"/>
      <c r="K55" s="27"/>
      <c r="L55" s="27"/>
      <c r="M55" s="27"/>
      <c r="N55" s="27"/>
      <c r="O55" s="27"/>
      <c r="P55" s="55"/>
      <c r="Q55" s="27"/>
      <c r="R55" s="24"/>
    </row>
    <row r="56" spans="2:18" ht="13.5">
      <c r="B56" s="23"/>
      <c r="C56" s="27"/>
      <c r="D56" s="54"/>
      <c r="E56" s="27"/>
      <c r="F56" s="27"/>
      <c r="G56" s="27"/>
      <c r="H56" s="55"/>
      <c r="I56" s="27"/>
      <c r="J56" s="54"/>
      <c r="K56" s="27"/>
      <c r="L56" s="27"/>
      <c r="M56" s="27"/>
      <c r="N56" s="27"/>
      <c r="O56" s="27"/>
      <c r="P56" s="55"/>
      <c r="Q56" s="27"/>
      <c r="R56" s="24"/>
    </row>
    <row r="57" spans="2:18" ht="13.5">
      <c r="B57" s="23"/>
      <c r="C57" s="27"/>
      <c r="D57" s="54"/>
      <c r="E57" s="27"/>
      <c r="F57" s="27"/>
      <c r="G57" s="27"/>
      <c r="H57" s="55"/>
      <c r="I57" s="27"/>
      <c r="J57" s="54"/>
      <c r="K57" s="27"/>
      <c r="L57" s="27"/>
      <c r="M57" s="27"/>
      <c r="N57" s="27"/>
      <c r="O57" s="27"/>
      <c r="P57" s="55"/>
      <c r="Q57" s="27"/>
      <c r="R57" s="24"/>
    </row>
    <row r="58" spans="2:18" ht="13.5">
      <c r="B58" s="23"/>
      <c r="C58" s="27"/>
      <c r="D58" s="54"/>
      <c r="E58" s="27"/>
      <c r="F58" s="27"/>
      <c r="G58" s="27"/>
      <c r="H58" s="55"/>
      <c r="I58" s="27"/>
      <c r="J58" s="54"/>
      <c r="K58" s="27"/>
      <c r="L58" s="27"/>
      <c r="M58" s="27"/>
      <c r="N58" s="27"/>
      <c r="O58" s="27"/>
      <c r="P58" s="55"/>
      <c r="Q58" s="27"/>
      <c r="R58" s="24"/>
    </row>
    <row r="59" spans="2:18" s="1" customFormat="1" ht="13.5">
      <c r="B59" s="36"/>
      <c r="C59" s="37"/>
      <c r="D59" s="56" t="s">
        <v>55</v>
      </c>
      <c r="E59" s="57"/>
      <c r="F59" s="57"/>
      <c r="G59" s="58" t="s">
        <v>56</v>
      </c>
      <c r="H59" s="59"/>
      <c r="I59" s="37"/>
      <c r="J59" s="56" t="s">
        <v>55</v>
      </c>
      <c r="K59" s="57"/>
      <c r="L59" s="57"/>
      <c r="M59" s="57"/>
      <c r="N59" s="58" t="s">
        <v>56</v>
      </c>
      <c r="O59" s="57"/>
      <c r="P59" s="59"/>
      <c r="Q59" s="37"/>
      <c r="R59" s="38"/>
    </row>
    <row r="60" spans="2:18" ht="13.5">
      <c r="B60" s="23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4"/>
    </row>
    <row r="61" spans="2:18" s="1" customFormat="1" ht="13.5">
      <c r="B61" s="36"/>
      <c r="C61" s="37"/>
      <c r="D61" s="51" t="s">
        <v>57</v>
      </c>
      <c r="E61" s="52"/>
      <c r="F61" s="52"/>
      <c r="G61" s="52"/>
      <c r="H61" s="53"/>
      <c r="I61" s="37"/>
      <c r="J61" s="51" t="s">
        <v>58</v>
      </c>
      <c r="K61" s="52"/>
      <c r="L61" s="52"/>
      <c r="M61" s="52"/>
      <c r="N61" s="52"/>
      <c r="O61" s="52"/>
      <c r="P61" s="53"/>
      <c r="Q61" s="37"/>
      <c r="R61" s="38"/>
    </row>
    <row r="62" spans="2:18" ht="13.5">
      <c r="B62" s="23"/>
      <c r="C62" s="27"/>
      <c r="D62" s="54"/>
      <c r="E62" s="27"/>
      <c r="F62" s="27"/>
      <c r="G62" s="27"/>
      <c r="H62" s="55"/>
      <c r="I62" s="27"/>
      <c r="J62" s="54"/>
      <c r="K62" s="27"/>
      <c r="L62" s="27"/>
      <c r="M62" s="27"/>
      <c r="N62" s="27"/>
      <c r="O62" s="27"/>
      <c r="P62" s="55"/>
      <c r="Q62" s="27"/>
      <c r="R62" s="24"/>
    </row>
    <row r="63" spans="2:18" ht="13.5">
      <c r="B63" s="23"/>
      <c r="C63" s="27"/>
      <c r="D63" s="54"/>
      <c r="E63" s="27"/>
      <c r="F63" s="27"/>
      <c r="G63" s="27"/>
      <c r="H63" s="55"/>
      <c r="I63" s="27"/>
      <c r="J63" s="54"/>
      <c r="K63" s="27"/>
      <c r="L63" s="27"/>
      <c r="M63" s="27"/>
      <c r="N63" s="27"/>
      <c r="O63" s="27"/>
      <c r="P63" s="55"/>
      <c r="Q63" s="27"/>
      <c r="R63" s="24"/>
    </row>
    <row r="64" spans="2:18" ht="13.5">
      <c r="B64" s="23"/>
      <c r="C64" s="27"/>
      <c r="D64" s="54"/>
      <c r="E64" s="27"/>
      <c r="F64" s="27"/>
      <c r="G64" s="27"/>
      <c r="H64" s="55"/>
      <c r="I64" s="27"/>
      <c r="J64" s="54"/>
      <c r="K64" s="27"/>
      <c r="L64" s="27"/>
      <c r="M64" s="27"/>
      <c r="N64" s="27"/>
      <c r="O64" s="27"/>
      <c r="P64" s="55"/>
      <c r="Q64" s="27"/>
      <c r="R64" s="24"/>
    </row>
    <row r="65" spans="2:18" ht="13.5">
      <c r="B65" s="23"/>
      <c r="C65" s="27"/>
      <c r="D65" s="54"/>
      <c r="E65" s="27"/>
      <c r="F65" s="27"/>
      <c r="G65" s="27"/>
      <c r="H65" s="55"/>
      <c r="I65" s="27"/>
      <c r="J65" s="54"/>
      <c r="K65" s="27"/>
      <c r="L65" s="27"/>
      <c r="M65" s="27"/>
      <c r="N65" s="27"/>
      <c r="O65" s="27"/>
      <c r="P65" s="55"/>
      <c r="Q65" s="27"/>
      <c r="R65" s="24"/>
    </row>
    <row r="66" spans="2:18" ht="13.5">
      <c r="B66" s="23"/>
      <c r="C66" s="27"/>
      <c r="D66" s="54"/>
      <c r="E66" s="27"/>
      <c r="F66" s="27"/>
      <c r="G66" s="27"/>
      <c r="H66" s="55"/>
      <c r="I66" s="27"/>
      <c r="J66" s="54"/>
      <c r="K66" s="27"/>
      <c r="L66" s="27"/>
      <c r="M66" s="27"/>
      <c r="N66" s="27"/>
      <c r="O66" s="27"/>
      <c r="P66" s="55"/>
      <c r="Q66" s="27"/>
      <c r="R66" s="24"/>
    </row>
    <row r="67" spans="2:18" ht="13.5">
      <c r="B67" s="23"/>
      <c r="C67" s="27"/>
      <c r="D67" s="54"/>
      <c r="E67" s="27"/>
      <c r="F67" s="27"/>
      <c r="G67" s="27"/>
      <c r="H67" s="55"/>
      <c r="I67" s="27"/>
      <c r="J67" s="54"/>
      <c r="K67" s="27"/>
      <c r="L67" s="27"/>
      <c r="M67" s="27"/>
      <c r="N67" s="27"/>
      <c r="O67" s="27"/>
      <c r="P67" s="55"/>
      <c r="Q67" s="27"/>
      <c r="R67" s="24"/>
    </row>
    <row r="68" spans="2:18" ht="13.5">
      <c r="B68" s="23"/>
      <c r="C68" s="27"/>
      <c r="D68" s="54"/>
      <c r="E68" s="27"/>
      <c r="F68" s="27"/>
      <c r="G68" s="27"/>
      <c r="H68" s="55"/>
      <c r="I68" s="27"/>
      <c r="J68" s="54"/>
      <c r="K68" s="27"/>
      <c r="L68" s="27"/>
      <c r="M68" s="27"/>
      <c r="N68" s="27"/>
      <c r="O68" s="27"/>
      <c r="P68" s="55"/>
      <c r="Q68" s="27"/>
      <c r="R68" s="24"/>
    </row>
    <row r="69" spans="2:18" ht="13.5">
      <c r="B69" s="23"/>
      <c r="C69" s="27"/>
      <c r="D69" s="54"/>
      <c r="E69" s="27"/>
      <c r="F69" s="27"/>
      <c r="G69" s="27"/>
      <c r="H69" s="55"/>
      <c r="I69" s="27"/>
      <c r="J69" s="54"/>
      <c r="K69" s="27"/>
      <c r="L69" s="27"/>
      <c r="M69" s="27"/>
      <c r="N69" s="27"/>
      <c r="O69" s="27"/>
      <c r="P69" s="55"/>
      <c r="Q69" s="27"/>
      <c r="R69" s="24"/>
    </row>
    <row r="70" spans="2:18" s="1" customFormat="1" ht="13.5">
      <c r="B70" s="36"/>
      <c r="C70" s="37"/>
      <c r="D70" s="56" t="s">
        <v>55</v>
      </c>
      <c r="E70" s="57"/>
      <c r="F70" s="57"/>
      <c r="G70" s="58" t="s">
        <v>56</v>
      </c>
      <c r="H70" s="59"/>
      <c r="I70" s="37"/>
      <c r="J70" s="56" t="s">
        <v>55</v>
      </c>
      <c r="K70" s="57"/>
      <c r="L70" s="57"/>
      <c r="M70" s="57"/>
      <c r="N70" s="58" t="s">
        <v>56</v>
      </c>
      <c r="O70" s="57"/>
      <c r="P70" s="59"/>
      <c r="Q70" s="37"/>
      <c r="R70" s="38"/>
    </row>
    <row r="71" spans="2:18" s="1" customFormat="1" ht="14.5" customHeight="1">
      <c r="B71" s="60"/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1"/>
      <c r="P71" s="61"/>
      <c r="Q71" s="61"/>
      <c r="R71" s="62"/>
    </row>
    <row r="75" spans="2:18" s="1" customFormat="1" ht="7" customHeight="1">
      <c r="B75" s="134"/>
      <c r="C75" s="135"/>
      <c r="D75" s="135"/>
      <c r="E75" s="135"/>
      <c r="F75" s="135"/>
      <c r="G75" s="135"/>
      <c r="H75" s="135"/>
      <c r="I75" s="135"/>
      <c r="J75" s="135"/>
      <c r="K75" s="135"/>
      <c r="L75" s="135"/>
      <c r="M75" s="135"/>
      <c r="N75" s="135"/>
      <c r="O75" s="135"/>
      <c r="P75" s="135"/>
      <c r="Q75" s="135"/>
      <c r="R75" s="136"/>
    </row>
    <row r="76" spans="2:21" s="1" customFormat="1" ht="37" customHeight="1">
      <c r="B76" s="36"/>
      <c r="C76" s="223" t="s">
        <v>143</v>
      </c>
      <c r="D76" s="224"/>
      <c r="E76" s="224"/>
      <c r="F76" s="224"/>
      <c r="G76" s="224"/>
      <c r="H76" s="224"/>
      <c r="I76" s="224"/>
      <c r="J76" s="224"/>
      <c r="K76" s="224"/>
      <c r="L76" s="224"/>
      <c r="M76" s="224"/>
      <c r="N76" s="224"/>
      <c r="O76" s="224"/>
      <c r="P76" s="224"/>
      <c r="Q76" s="224"/>
      <c r="R76" s="38"/>
      <c r="T76" s="137"/>
      <c r="U76" s="137"/>
    </row>
    <row r="77" spans="2:21" s="1" customFormat="1" ht="7" customHeight="1">
      <c r="B77" s="36"/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8"/>
      <c r="T77" s="137"/>
      <c r="U77" s="137"/>
    </row>
    <row r="78" spans="2:21" s="1" customFormat="1" ht="30" customHeight="1">
      <c r="B78" s="36"/>
      <c r="C78" s="31" t="s">
        <v>19</v>
      </c>
      <c r="D78" s="37"/>
      <c r="E78" s="37"/>
      <c r="F78" s="271" t="str">
        <f>F6</f>
        <v>Výměna technologie měnírny Letná - DPS</v>
      </c>
      <c r="G78" s="272"/>
      <c r="H78" s="272"/>
      <c r="I78" s="272"/>
      <c r="J78" s="272"/>
      <c r="K78" s="272"/>
      <c r="L78" s="272"/>
      <c r="M78" s="272"/>
      <c r="N78" s="272"/>
      <c r="O78" s="272"/>
      <c r="P78" s="272"/>
      <c r="Q78" s="37"/>
      <c r="R78" s="38"/>
      <c r="T78" s="137"/>
      <c r="U78" s="137"/>
    </row>
    <row r="79" spans="2:21" s="1" customFormat="1" ht="37" customHeight="1">
      <c r="B79" s="36"/>
      <c r="C79" s="70" t="s">
        <v>140</v>
      </c>
      <c r="D79" s="37"/>
      <c r="E79" s="37"/>
      <c r="F79" s="225" t="str">
        <f>F7</f>
        <v>PS7 - Dálkové ovládání</v>
      </c>
      <c r="G79" s="270"/>
      <c r="H79" s="270"/>
      <c r="I79" s="270"/>
      <c r="J79" s="270"/>
      <c r="K79" s="270"/>
      <c r="L79" s="270"/>
      <c r="M79" s="270"/>
      <c r="N79" s="270"/>
      <c r="O79" s="270"/>
      <c r="P79" s="270"/>
      <c r="Q79" s="37"/>
      <c r="R79" s="38"/>
      <c r="T79" s="137"/>
      <c r="U79" s="137"/>
    </row>
    <row r="80" spans="2:21" s="1" customFormat="1" ht="7" customHeight="1">
      <c r="B80" s="36"/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8"/>
      <c r="T80" s="137"/>
      <c r="U80" s="137"/>
    </row>
    <row r="81" spans="2:21" s="1" customFormat="1" ht="18" customHeight="1">
      <c r="B81" s="36"/>
      <c r="C81" s="31" t="s">
        <v>24</v>
      </c>
      <c r="D81" s="37"/>
      <c r="E81" s="37"/>
      <c r="F81" s="29" t="str">
        <f>F9</f>
        <v>Plzeň</v>
      </c>
      <c r="G81" s="37"/>
      <c r="H81" s="37"/>
      <c r="I81" s="37"/>
      <c r="J81" s="37"/>
      <c r="K81" s="31" t="s">
        <v>26</v>
      </c>
      <c r="L81" s="37"/>
      <c r="M81" s="266" t="str">
        <f>IF(O9="","",O9)</f>
        <v>18. 7. 2017</v>
      </c>
      <c r="N81" s="266"/>
      <c r="O81" s="266"/>
      <c r="P81" s="266"/>
      <c r="Q81" s="37"/>
      <c r="R81" s="38"/>
      <c r="T81" s="137"/>
      <c r="U81" s="137"/>
    </row>
    <row r="82" spans="2:21" s="1" customFormat="1" ht="7" customHeight="1">
      <c r="B82" s="36"/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8"/>
      <c r="T82" s="137"/>
      <c r="U82" s="137"/>
    </row>
    <row r="83" spans="2:21" s="1" customFormat="1" ht="13.5">
      <c r="B83" s="36"/>
      <c r="C83" s="31" t="s">
        <v>28</v>
      </c>
      <c r="D83" s="37"/>
      <c r="E83" s="37"/>
      <c r="F83" s="29" t="str">
        <f>E12</f>
        <v>Plzeňské městské dopravní podniky, a.s.</v>
      </c>
      <c r="G83" s="37"/>
      <c r="H83" s="37"/>
      <c r="I83" s="37"/>
      <c r="J83" s="37"/>
      <c r="K83" s="31" t="s">
        <v>34</v>
      </c>
      <c r="L83" s="37"/>
      <c r="M83" s="238" t="str">
        <f>E18</f>
        <v xml:space="preserve"> </v>
      </c>
      <c r="N83" s="238"/>
      <c r="O83" s="238"/>
      <c r="P83" s="238"/>
      <c r="Q83" s="238"/>
      <c r="R83" s="38"/>
      <c r="T83" s="137"/>
      <c r="U83" s="137"/>
    </row>
    <row r="84" spans="2:21" s="1" customFormat="1" ht="14.5" customHeight="1">
      <c r="B84" s="36"/>
      <c r="C84" s="31" t="s">
        <v>32</v>
      </c>
      <c r="D84" s="37"/>
      <c r="E84" s="37"/>
      <c r="F84" s="29" t="str">
        <f>IF(E15="","",E15)</f>
        <v>Vyplň údaj</v>
      </c>
      <c r="G84" s="37"/>
      <c r="H84" s="37"/>
      <c r="I84" s="37"/>
      <c r="J84" s="37"/>
      <c r="K84" s="31" t="s">
        <v>37</v>
      </c>
      <c r="L84" s="37"/>
      <c r="M84" s="238" t="str">
        <f>E21</f>
        <v>RPE, s.r.o.</v>
      </c>
      <c r="N84" s="238"/>
      <c r="O84" s="238"/>
      <c r="P84" s="238"/>
      <c r="Q84" s="238"/>
      <c r="R84" s="38"/>
      <c r="T84" s="137"/>
      <c r="U84" s="137"/>
    </row>
    <row r="85" spans="2:21" s="1" customFormat="1" ht="10.4" customHeight="1">
      <c r="B85" s="36"/>
      <c r="C85" s="37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8"/>
      <c r="T85" s="137"/>
      <c r="U85" s="137"/>
    </row>
    <row r="86" spans="2:21" s="1" customFormat="1" ht="29.25" customHeight="1">
      <c r="B86" s="36"/>
      <c r="C86" s="276" t="s">
        <v>144</v>
      </c>
      <c r="D86" s="277"/>
      <c r="E86" s="277"/>
      <c r="F86" s="277"/>
      <c r="G86" s="277"/>
      <c r="H86" s="126"/>
      <c r="I86" s="126"/>
      <c r="J86" s="126"/>
      <c r="K86" s="126"/>
      <c r="L86" s="126"/>
      <c r="M86" s="126"/>
      <c r="N86" s="276" t="s">
        <v>145</v>
      </c>
      <c r="O86" s="277"/>
      <c r="P86" s="277"/>
      <c r="Q86" s="277"/>
      <c r="R86" s="38"/>
      <c r="T86" s="137"/>
      <c r="U86" s="137"/>
    </row>
    <row r="87" spans="2:21" s="1" customFormat="1" ht="10.4" customHeight="1">
      <c r="B87" s="36"/>
      <c r="C87" s="37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8"/>
      <c r="T87" s="137"/>
      <c r="U87" s="137"/>
    </row>
    <row r="88" spans="2:47" s="1" customFormat="1" ht="29.25" customHeight="1">
      <c r="B88" s="36"/>
      <c r="C88" s="138" t="s">
        <v>146</v>
      </c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197">
        <f>N123</f>
        <v>0</v>
      </c>
      <c r="O88" s="273"/>
      <c r="P88" s="273"/>
      <c r="Q88" s="273"/>
      <c r="R88" s="38"/>
      <c r="T88" s="137"/>
      <c r="U88" s="137"/>
      <c r="AU88" s="19" t="s">
        <v>147</v>
      </c>
    </row>
    <row r="89" spans="2:21" s="7" customFormat="1" ht="25" customHeight="1">
      <c r="B89" s="139"/>
      <c r="C89" s="140"/>
      <c r="D89" s="141" t="s">
        <v>317</v>
      </c>
      <c r="E89" s="140"/>
      <c r="F89" s="140"/>
      <c r="G89" s="140"/>
      <c r="H89" s="140"/>
      <c r="I89" s="140"/>
      <c r="J89" s="140"/>
      <c r="K89" s="140"/>
      <c r="L89" s="140"/>
      <c r="M89" s="140"/>
      <c r="N89" s="257">
        <f>N124</f>
        <v>0</v>
      </c>
      <c r="O89" s="275"/>
      <c r="P89" s="275"/>
      <c r="Q89" s="275"/>
      <c r="R89" s="142"/>
      <c r="T89" s="143"/>
      <c r="U89" s="143"/>
    </row>
    <row r="90" spans="2:21" s="7" customFormat="1" ht="25" customHeight="1">
      <c r="B90" s="139"/>
      <c r="C90" s="140"/>
      <c r="D90" s="141" t="s">
        <v>151</v>
      </c>
      <c r="E90" s="140"/>
      <c r="F90" s="140"/>
      <c r="G90" s="140"/>
      <c r="H90" s="140"/>
      <c r="I90" s="140"/>
      <c r="J90" s="140"/>
      <c r="K90" s="140"/>
      <c r="L90" s="140"/>
      <c r="M90" s="140"/>
      <c r="N90" s="257">
        <f>N126</f>
        <v>0</v>
      </c>
      <c r="O90" s="275"/>
      <c r="P90" s="275"/>
      <c r="Q90" s="275"/>
      <c r="R90" s="142"/>
      <c r="T90" s="143"/>
      <c r="U90" s="143"/>
    </row>
    <row r="91" spans="2:21" s="8" customFormat="1" ht="19.9" customHeight="1">
      <c r="B91" s="144"/>
      <c r="C91" s="104"/>
      <c r="D91" s="115" t="s">
        <v>1224</v>
      </c>
      <c r="E91" s="104"/>
      <c r="F91" s="104"/>
      <c r="G91" s="104"/>
      <c r="H91" s="104"/>
      <c r="I91" s="104"/>
      <c r="J91" s="104"/>
      <c r="K91" s="104"/>
      <c r="L91" s="104"/>
      <c r="M91" s="104"/>
      <c r="N91" s="202">
        <f>N127</f>
        <v>0</v>
      </c>
      <c r="O91" s="205"/>
      <c r="P91" s="205"/>
      <c r="Q91" s="205"/>
      <c r="R91" s="145"/>
      <c r="T91" s="146"/>
      <c r="U91" s="146"/>
    </row>
    <row r="92" spans="2:21" s="8" customFormat="1" ht="19.9" customHeight="1">
      <c r="B92" s="144"/>
      <c r="C92" s="104"/>
      <c r="D92" s="115" t="s">
        <v>1225</v>
      </c>
      <c r="E92" s="104"/>
      <c r="F92" s="104"/>
      <c r="G92" s="104"/>
      <c r="H92" s="104"/>
      <c r="I92" s="104"/>
      <c r="J92" s="104"/>
      <c r="K92" s="104"/>
      <c r="L92" s="104"/>
      <c r="M92" s="104"/>
      <c r="N92" s="202">
        <f>N138</f>
        <v>0</v>
      </c>
      <c r="O92" s="205"/>
      <c r="P92" s="205"/>
      <c r="Q92" s="205"/>
      <c r="R92" s="145"/>
      <c r="T92" s="146"/>
      <c r="U92" s="146"/>
    </row>
    <row r="93" spans="2:21" s="7" customFormat="1" ht="25" customHeight="1">
      <c r="B93" s="139"/>
      <c r="C93" s="140"/>
      <c r="D93" s="141" t="s">
        <v>154</v>
      </c>
      <c r="E93" s="140"/>
      <c r="F93" s="140"/>
      <c r="G93" s="140"/>
      <c r="H93" s="140"/>
      <c r="I93" s="140"/>
      <c r="J93" s="140"/>
      <c r="K93" s="140"/>
      <c r="L93" s="140"/>
      <c r="M93" s="140"/>
      <c r="N93" s="257">
        <f>N152</f>
        <v>0</v>
      </c>
      <c r="O93" s="275"/>
      <c r="P93" s="275"/>
      <c r="Q93" s="275"/>
      <c r="R93" s="142"/>
      <c r="T93" s="143"/>
      <c r="U93" s="143"/>
    </row>
    <row r="94" spans="2:21" s="8" customFormat="1" ht="19.9" customHeight="1">
      <c r="B94" s="144"/>
      <c r="C94" s="104"/>
      <c r="D94" s="115" t="s">
        <v>156</v>
      </c>
      <c r="E94" s="104"/>
      <c r="F94" s="104"/>
      <c r="G94" s="104"/>
      <c r="H94" s="104"/>
      <c r="I94" s="104"/>
      <c r="J94" s="104"/>
      <c r="K94" s="104"/>
      <c r="L94" s="104"/>
      <c r="M94" s="104"/>
      <c r="N94" s="202">
        <f>N153</f>
        <v>0</v>
      </c>
      <c r="O94" s="205"/>
      <c r="P94" s="205"/>
      <c r="Q94" s="205"/>
      <c r="R94" s="145"/>
      <c r="T94" s="146"/>
      <c r="U94" s="146"/>
    </row>
    <row r="95" spans="2:21" s="8" customFormat="1" ht="19.9" customHeight="1">
      <c r="B95" s="144"/>
      <c r="C95" s="104"/>
      <c r="D95" s="115" t="s">
        <v>157</v>
      </c>
      <c r="E95" s="104"/>
      <c r="F95" s="104"/>
      <c r="G95" s="104"/>
      <c r="H95" s="104"/>
      <c r="I95" s="104"/>
      <c r="J95" s="104"/>
      <c r="K95" s="104"/>
      <c r="L95" s="104"/>
      <c r="M95" s="104"/>
      <c r="N95" s="202">
        <f>N156</f>
        <v>0</v>
      </c>
      <c r="O95" s="205"/>
      <c r="P95" s="205"/>
      <c r="Q95" s="205"/>
      <c r="R95" s="145"/>
      <c r="T95" s="146"/>
      <c r="U95" s="146"/>
    </row>
    <row r="96" spans="2:21" s="8" customFormat="1" ht="19.9" customHeight="1">
      <c r="B96" s="144"/>
      <c r="C96" s="104"/>
      <c r="D96" s="115" t="s">
        <v>158</v>
      </c>
      <c r="E96" s="104"/>
      <c r="F96" s="104"/>
      <c r="G96" s="104"/>
      <c r="H96" s="104"/>
      <c r="I96" s="104"/>
      <c r="J96" s="104"/>
      <c r="K96" s="104"/>
      <c r="L96" s="104"/>
      <c r="M96" s="104"/>
      <c r="N96" s="202">
        <f>N158</f>
        <v>0</v>
      </c>
      <c r="O96" s="205"/>
      <c r="P96" s="205"/>
      <c r="Q96" s="205"/>
      <c r="R96" s="145"/>
      <c r="T96" s="146"/>
      <c r="U96" s="146"/>
    </row>
    <row r="97" spans="2:21" s="1" customFormat="1" ht="21.75" customHeight="1">
      <c r="B97" s="36"/>
      <c r="C97" s="37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8"/>
      <c r="T97" s="137"/>
      <c r="U97" s="137"/>
    </row>
    <row r="98" spans="2:21" s="1" customFormat="1" ht="29.25" customHeight="1">
      <c r="B98" s="36"/>
      <c r="C98" s="138" t="s">
        <v>159</v>
      </c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273">
        <f>ROUND(N99+N100+N101+N102+N103+N104,2)</f>
        <v>0</v>
      </c>
      <c r="O98" s="274"/>
      <c r="P98" s="274"/>
      <c r="Q98" s="274"/>
      <c r="R98" s="38"/>
      <c r="T98" s="147"/>
      <c r="U98" s="148" t="s">
        <v>43</v>
      </c>
    </row>
    <row r="99" spans="2:65" s="1" customFormat="1" ht="18" customHeight="1">
      <c r="B99" s="36"/>
      <c r="C99" s="37"/>
      <c r="D99" s="203" t="s">
        <v>160</v>
      </c>
      <c r="E99" s="204"/>
      <c r="F99" s="204"/>
      <c r="G99" s="204"/>
      <c r="H99" s="204"/>
      <c r="I99" s="37"/>
      <c r="J99" s="37"/>
      <c r="K99" s="37"/>
      <c r="L99" s="37"/>
      <c r="M99" s="37"/>
      <c r="N99" s="201">
        <f>ROUND(N88*T99,2)</f>
        <v>0</v>
      </c>
      <c r="O99" s="202"/>
      <c r="P99" s="202"/>
      <c r="Q99" s="202"/>
      <c r="R99" s="38"/>
      <c r="S99" s="149"/>
      <c r="T99" s="150"/>
      <c r="U99" s="151" t="s">
        <v>44</v>
      </c>
      <c r="V99" s="152"/>
      <c r="W99" s="152"/>
      <c r="X99" s="152"/>
      <c r="Y99" s="152"/>
      <c r="Z99" s="152"/>
      <c r="AA99" s="152"/>
      <c r="AB99" s="152"/>
      <c r="AC99" s="152"/>
      <c r="AD99" s="152"/>
      <c r="AE99" s="152"/>
      <c r="AF99" s="152"/>
      <c r="AG99" s="152"/>
      <c r="AH99" s="152"/>
      <c r="AI99" s="152"/>
      <c r="AJ99" s="152"/>
      <c r="AK99" s="152"/>
      <c r="AL99" s="152"/>
      <c r="AM99" s="152"/>
      <c r="AN99" s="152"/>
      <c r="AO99" s="152"/>
      <c r="AP99" s="152"/>
      <c r="AQ99" s="152"/>
      <c r="AR99" s="152"/>
      <c r="AS99" s="152"/>
      <c r="AT99" s="152"/>
      <c r="AU99" s="152"/>
      <c r="AV99" s="152"/>
      <c r="AW99" s="152"/>
      <c r="AX99" s="152"/>
      <c r="AY99" s="153" t="s">
        <v>161</v>
      </c>
      <c r="AZ99" s="152"/>
      <c r="BA99" s="152"/>
      <c r="BB99" s="152"/>
      <c r="BC99" s="152"/>
      <c r="BD99" s="152"/>
      <c r="BE99" s="154">
        <f aca="true" t="shared" si="0" ref="BE99:BE104">IF(U99="základní",N99,0)</f>
        <v>0</v>
      </c>
      <c r="BF99" s="154">
        <f aca="true" t="shared" si="1" ref="BF99:BF104">IF(U99="snížená",N99,0)</f>
        <v>0</v>
      </c>
      <c r="BG99" s="154">
        <f aca="true" t="shared" si="2" ref="BG99:BG104">IF(U99="zákl. přenesená",N99,0)</f>
        <v>0</v>
      </c>
      <c r="BH99" s="154">
        <f aca="true" t="shared" si="3" ref="BH99:BH104">IF(U99="sníž. přenesená",N99,0)</f>
        <v>0</v>
      </c>
      <c r="BI99" s="154">
        <f aca="true" t="shared" si="4" ref="BI99:BI104">IF(U99="nulová",N99,0)</f>
        <v>0</v>
      </c>
      <c r="BJ99" s="153" t="s">
        <v>87</v>
      </c>
      <c r="BK99" s="152"/>
      <c r="BL99" s="152"/>
      <c r="BM99" s="152"/>
    </row>
    <row r="100" spans="2:65" s="1" customFormat="1" ht="18" customHeight="1">
      <c r="B100" s="36"/>
      <c r="C100" s="37"/>
      <c r="D100" s="203" t="s">
        <v>162</v>
      </c>
      <c r="E100" s="204"/>
      <c r="F100" s="204"/>
      <c r="G100" s="204"/>
      <c r="H100" s="204"/>
      <c r="I100" s="37"/>
      <c r="J100" s="37"/>
      <c r="K100" s="37"/>
      <c r="L100" s="37"/>
      <c r="M100" s="37"/>
      <c r="N100" s="201">
        <f>ROUND(N88*T100,2)</f>
        <v>0</v>
      </c>
      <c r="O100" s="202"/>
      <c r="P100" s="202"/>
      <c r="Q100" s="202"/>
      <c r="R100" s="38"/>
      <c r="S100" s="149"/>
      <c r="T100" s="150"/>
      <c r="U100" s="151" t="s">
        <v>44</v>
      </c>
      <c r="V100" s="152"/>
      <c r="W100" s="152"/>
      <c r="X100" s="152"/>
      <c r="Y100" s="152"/>
      <c r="Z100" s="152"/>
      <c r="AA100" s="152"/>
      <c r="AB100" s="152"/>
      <c r="AC100" s="152"/>
      <c r="AD100" s="152"/>
      <c r="AE100" s="152"/>
      <c r="AF100" s="152"/>
      <c r="AG100" s="152"/>
      <c r="AH100" s="152"/>
      <c r="AI100" s="152"/>
      <c r="AJ100" s="152"/>
      <c r="AK100" s="152"/>
      <c r="AL100" s="152"/>
      <c r="AM100" s="152"/>
      <c r="AN100" s="152"/>
      <c r="AO100" s="152"/>
      <c r="AP100" s="152"/>
      <c r="AQ100" s="152"/>
      <c r="AR100" s="152"/>
      <c r="AS100" s="152"/>
      <c r="AT100" s="152"/>
      <c r="AU100" s="152"/>
      <c r="AV100" s="152"/>
      <c r="AW100" s="152"/>
      <c r="AX100" s="152"/>
      <c r="AY100" s="153" t="s">
        <v>161</v>
      </c>
      <c r="AZ100" s="152"/>
      <c r="BA100" s="152"/>
      <c r="BB100" s="152"/>
      <c r="BC100" s="152"/>
      <c r="BD100" s="152"/>
      <c r="BE100" s="154">
        <f t="shared" si="0"/>
        <v>0</v>
      </c>
      <c r="BF100" s="154">
        <f t="shared" si="1"/>
        <v>0</v>
      </c>
      <c r="BG100" s="154">
        <f t="shared" si="2"/>
        <v>0</v>
      </c>
      <c r="BH100" s="154">
        <f t="shared" si="3"/>
        <v>0</v>
      </c>
      <c r="BI100" s="154">
        <f t="shared" si="4"/>
        <v>0</v>
      </c>
      <c r="BJ100" s="153" t="s">
        <v>87</v>
      </c>
      <c r="BK100" s="152"/>
      <c r="BL100" s="152"/>
      <c r="BM100" s="152"/>
    </row>
    <row r="101" spans="2:65" s="1" customFormat="1" ht="18" customHeight="1">
      <c r="B101" s="36"/>
      <c r="C101" s="37"/>
      <c r="D101" s="203" t="s">
        <v>163</v>
      </c>
      <c r="E101" s="204"/>
      <c r="F101" s="204"/>
      <c r="G101" s="204"/>
      <c r="H101" s="204"/>
      <c r="I101" s="37"/>
      <c r="J101" s="37"/>
      <c r="K101" s="37"/>
      <c r="L101" s="37"/>
      <c r="M101" s="37"/>
      <c r="N101" s="201">
        <f>ROUND(N88*T101,2)</f>
        <v>0</v>
      </c>
      <c r="O101" s="202"/>
      <c r="P101" s="202"/>
      <c r="Q101" s="202"/>
      <c r="R101" s="38"/>
      <c r="S101" s="149"/>
      <c r="T101" s="150"/>
      <c r="U101" s="151" t="s">
        <v>44</v>
      </c>
      <c r="V101" s="152"/>
      <c r="W101" s="152"/>
      <c r="X101" s="152"/>
      <c r="Y101" s="152"/>
      <c r="Z101" s="152"/>
      <c r="AA101" s="152"/>
      <c r="AB101" s="152"/>
      <c r="AC101" s="152"/>
      <c r="AD101" s="152"/>
      <c r="AE101" s="152"/>
      <c r="AF101" s="152"/>
      <c r="AG101" s="152"/>
      <c r="AH101" s="152"/>
      <c r="AI101" s="152"/>
      <c r="AJ101" s="152"/>
      <c r="AK101" s="152"/>
      <c r="AL101" s="152"/>
      <c r="AM101" s="152"/>
      <c r="AN101" s="152"/>
      <c r="AO101" s="152"/>
      <c r="AP101" s="152"/>
      <c r="AQ101" s="152"/>
      <c r="AR101" s="152"/>
      <c r="AS101" s="152"/>
      <c r="AT101" s="152"/>
      <c r="AU101" s="152"/>
      <c r="AV101" s="152"/>
      <c r="AW101" s="152"/>
      <c r="AX101" s="152"/>
      <c r="AY101" s="153" t="s">
        <v>161</v>
      </c>
      <c r="AZ101" s="152"/>
      <c r="BA101" s="152"/>
      <c r="BB101" s="152"/>
      <c r="BC101" s="152"/>
      <c r="BD101" s="152"/>
      <c r="BE101" s="154">
        <f t="shared" si="0"/>
        <v>0</v>
      </c>
      <c r="BF101" s="154">
        <f t="shared" si="1"/>
        <v>0</v>
      </c>
      <c r="BG101" s="154">
        <f t="shared" si="2"/>
        <v>0</v>
      </c>
      <c r="BH101" s="154">
        <f t="shared" si="3"/>
        <v>0</v>
      </c>
      <c r="BI101" s="154">
        <f t="shared" si="4"/>
        <v>0</v>
      </c>
      <c r="BJ101" s="153" t="s">
        <v>87</v>
      </c>
      <c r="BK101" s="152"/>
      <c r="BL101" s="152"/>
      <c r="BM101" s="152"/>
    </row>
    <row r="102" spans="2:65" s="1" customFormat="1" ht="18" customHeight="1">
      <c r="B102" s="36"/>
      <c r="C102" s="37"/>
      <c r="D102" s="203" t="s">
        <v>164</v>
      </c>
      <c r="E102" s="204"/>
      <c r="F102" s="204"/>
      <c r="G102" s="204"/>
      <c r="H102" s="204"/>
      <c r="I102" s="37"/>
      <c r="J102" s="37"/>
      <c r="K102" s="37"/>
      <c r="L102" s="37"/>
      <c r="M102" s="37"/>
      <c r="N102" s="201">
        <f>ROUND(N88*T102,2)</f>
        <v>0</v>
      </c>
      <c r="O102" s="202"/>
      <c r="P102" s="202"/>
      <c r="Q102" s="202"/>
      <c r="R102" s="38"/>
      <c r="S102" s="149"/>
      <c r="T102" s="150"/>
      <c r="U102" s="151" t="s">
        <v>44</v>
      </c>
      <c r="V102" s="152"/>
      <c r="W102" s="152"/>
      <c r="X102" s="152"/>
      <c r="Y102" s="152"/>
      <c r="Z102" s="152"/>
      <c r="AA102" s="152"/>
      <c r="AB102" s="152"/>
      <c r="AC102" s="152"/>
      <c r="AD102" s="152"/>
      <c r="AE102" s="152"/>
      <c r="AF102" s="152"/>
      <c r="AG102" s="152"/>
      <c r="AH102" s="152"/>
      <c r="AI102" s="152"/>
      <c r="AJ102" s="152"/>
      <c r="AK102" s="152"/>
      <c r="AL102" s="152"/>
      <c r="AM102" s="152"/>
      <c r="AN102" s="152"/>
      <c r="AO102" s="152"/>
      <c r="AP102" s="152"/>
      <c r="AQ102" s="152"/>
      <c r="AR102" s="152"/>
      <c r="AS102" s="152"/>
      <c r="AT102" s="152"/>
      <c r="AU102" s="152"/>
      <c r="AV102" s="152"/>
      <c r="AW102" s="152"/>
      <c r="AX102" s="152"/>
      <c r="AY102" s="153" t="s">
        <v>161</v>
      </c>
      <c r="AZ102" s="152"/>
      <c r="BA102" s="152"/>
      <c r="BB102" s="152"/>
      <c r="BC102" s="152"/>
      <c r="BD102" s="152"/>
      <c r="BE102" s="154">
        <f t="shared" si="0"/>
        <v>0</v>
      </c>
      <c r="BF102" s="154">
        <f t="shared" si="1"/>
        <v>0</v>
      </c>
      <c r="BG102" s="154">
        <f t="shared" si="2"/>
        <v>0</v>
      </c>
      <c r="BH102" s="154">
        <f t="shared" si="3"/>
        <v>0</v>
      </c>
      <c r="BI102" s="154">
        <f t="shared" si="4"/>
        <v>0</v>
      </c>
      <c r="BJ102" s="153" t="s">
        <v>87</v>
      </c>
      <c r="BK102" s="152"/>
      <c r="BL102" s="152"/>
      <c r="BM102" s="152"/>
    </row>
    <row r="103" spans="2:65" s="1" customFormat="1" ht="18" customHeight="1">
      <c r="B103" s="36"/>
      <c r="C103" s="37"/>
      <c r="D103" s="203" t="s">
        <v>165</v>
      </c>
      <c r="E103" s="204"/>
      <c r="F103" s="204"/>
      <c r="G103" s="204"/>
      <c r="H103" s="204"/>
      <c r="I103" s="37"/>
      <c r="J103" s="37"/>
      <c r="K103" s="37"/>
      <c r="L103" s="37"/>
      <c r="M103" s="37"/>
      <c r="N103" s="201">
        <f>ROUND(N88*T103,2)</f>
        <v>0</v>
      </c>
      <c r="O103" s="202"/>
      <c r="P103" s="202"/>
      <c r="Q103" s="202"/>
      <c r="R103" s="38"/>
      <c r="S103" s="149"/>
      <c r="T103" s="150"/>
      <c r="U103" s="151" t="s">
        <v>44</v>
      </c>
      <c r="V103" s="152"/>
      <c r="W103" s="152"/>
      <c r="X103" s="152"/>
      <c r="Y103" s="152"/>
      <c r="Z103" s="152"/>
      <c r="AA103" s="152"/>
      <c r="AB103" s="152"/>
      <c r="AC103" s="152"/>
      <c r="AD103" s="152"/>
      <c r="AE103" s="152"/>
      <c r="AF103" s="152"/>
      <c r="AG103" s="152"/>
      <c r="AH103" s="152"/>
      <c r="AI103" s="152"/>
      <c r="AJ103" s="152"/>
      <c r="AK103" s="152"/>
      <c r="AL103" s="152"/>
      <c r="AM103" s="152"/>
      <c r="AN103" s="152"/>
      <c r="AO103" s="152"/>
      <c r="AP103" s="152"/>
      <c r="AQ103" s="152"/>
      <c r="AR103" s="152"/>
      <c r="AS103" s="152"/>
      <c r="AT103" s="152"/>
      <c r="AU103" s="152"/>
      <c r="AV103" s="152"/>
      <c r="AW103" s="152"/>
      <c r="AX103" s="152"/>
      <c r="AY103" s="153" t="s">
        <v>161</v>
      </c>
      <c r="AZ103" s="152"/>
      <c r="BA103" s="152"/>
      <c r="BB103" s="152"/>
      <c r="BC103" s="152"/>
      <c r="BD103" s="152"/>
      <c r="BE103" s="154">
        <f t="shared" si="0"/>
        <v>0</v>
      </c>
      <c r="BF103" s="154">
        <f t="shared" si="1"/>
        <v>0</v>
      </c>
      <c r="BG103" s="154">
        <f t="shared" si="2"/>
        <v>0</v>
      </c>
      <c r="BH103" s="154">
        <f t="shared" si="3"/>
        <v>0</v>
      </c>
      <c r="BI103" s="154">
        <f t="shared" si="4"/>
        <v>0</v>
      </c>
      <c r="BJ103" s="153" t="s">
        <v>87</v>
      </c>
      <c r="BK103" s="152"/>
      <c r="BL103" s="152"/>
      <c r="BM103" s="152"/>
    </row>
    <row r="104" spans="2:65" s="1" customFormat="1" ht="18" customHeight="1">
      <c r="B104" s="36"/>
      <c r="C104" s="37"/>
      <c r="D104" s="115" t="s">
        <v>166</v>
      </c>
      <c r="E104" s="37"/>
      <c r="F104" s="37"/>
      <c r="G104" s="37"/>
      <c r="H104" s="37"/>
      <c r="I104" s="37"/>
      <c r="J104" s="37"/>
      <c r="K104" s="37"/>
      <c r="L104" s="37"/>
      <c r="M104" s="37"/>
      <c r="N104" s="201">
        <f>ROUND(N88*T104,2)</f>
        <v>0</v>
      </c>
      <c r="O104" s="202"/>
      <c r="P104" s="202"/>
      <c r="Q104" s="202"/>
      <c r="R104" s="38"/>
      <c r="S104" s="149"/>
      <c r="T104" s="155"/>
      <c r="U104" s="156" t="s">
        <v>44</v>
      </c>
      <c r="V104" s="152"/>
      <c r="W104" s="152"/>
      <c r="X104" s="152"/>
      <c r="Y104" s="152"/>
      <c r="Z104" s="152"/>
      <c r="AA104" s="152"/>
      <c r="AB104" s="152"/>
      <c r="AC104" s="152"/>
      <c r="AD104" s="152"/>
      <c r="AE104" s="152"/>
      <c r="AF104" s="152"/>
      <c r="AG104" s="152"/>
      <c r="AH104" s="152"/>
      <c r="AI104" s="152"/>
      <c r="AJ104" s="152"/>
      <c r="AK104" s="152"/>
      <c r="AL104" s="152"/>
      <c r="AM104" s="152"/>
      <c r="AN104" s="152"/>
      <c r="AO104" s="152"/>
      <c r="AP104" s="152"/>
      <c r="AQ104" s="152"/>
      <c r="AR104" s="152"/>
      <c r="AS104" s="152"/>
      <c r="AT104" s="152"/>
      <c r="AU104" s="152"/>
      <c r="AV104" s="152"/>
      <c r="AW104" s="152"/>
      <c r="AX104" s="152"/>
      <c r="AY104" s="153" t="s">
        <v>167</v>
      </c>
      <c r="AZ104" s="152"/>
      <c r="BA104" s="152"/>
      <c r="BB104" s="152"/>
      <c r="BC104" s="152"/>
      <c r="BD104" s="152"/>
      <c r="BE104" s="154">
        <f t="shared" si="0"/>
        <v>0</v>
      </c>
      <c r="BF104" s="154">
        <f t="shared" si="1"/>
        <v>0</v>
      </c>
      <c r="BG104" s="154">
        <f t="shared" si="2"/>
        <v>0</v>
      </c>
      <c r="BH104" s="154">
        <f t="shared" si="3"/>
        <v>0</v>
      </c>
      <c r="BI104" s="154">
        <f t="shared" si="4"/>
        <v>0</v>
      </c>
      <c r="BJ104" s="153" t="s">
        <v>87</v>
      </c>
      <c r="BK104" s="152"/>
      <c r="BL104" s="152"/>
      <c r="BM104" s="152"/>
    </row>
    <row r="105" spans="2:21" s="1" customFormat="1" ht="13.5">
      <c r="B105" s="36"/>
      <c r="C105" s="37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8"/>
      <c r="T105" s="137"/>
      <c r="U105" s="137"/>
    </row>
    <row r="106" spans="2:21" s="1" customFormat="1" ht="29.25" customHeight="1">
      <c r="B106" s="36"/>
      <c r="C106" s="125" t="s">
        <v>133</v>
      </c>
      <c r="D106" s="126"/>
      <c r="E106" s="126"/>
      <c r="F106" s="126"/>
      <c r="G106" s="126"/>
      <c r="H106" s="126"/>
      <c r="I106" s="126"/>
      <c r="J106" s="126"/>
      <c r="K106" s="126"/>
      <c r="L106" s="198">
        <f>ROUND(SUM(N88+N98),2)</f>
        <v>0</v>
      </c>
      <c r="M106" s="198"/>
      <c r="N106" s="198"/>
      <c r="O106" s="198"/>
      <c r="P106" s="198"/>
      <c r="Q106" s="198"/>
      <c r="R106" s="38"/>
      <c r="T106" s="137"/>
      <c r="U106" s="137"/>
    </row>
    <row r="107" spans="2:21" s="1" customFormat="1" ht="7" customHeight="1">
      <c r="B107" s="60"/>
      <c r="C107" s="61"/>
      <c r="D107" s="61"/>
      <c r="E107" s="61"/>
      <c r="F107" s="61"/>
      <c r="G107" s="61"/>
      <c r="H107" s="61"/>
      <c r="I107" s="61"/>
      <c r="J107" s="61"/>
      <c r="K107" s="61"/>
      <c r="L107" s="61"/>
      <c r="M107" s="61"/>
      <c r="N107" s="61"/>
      <c r="O107" s="61"/>
      <c r="P107" s="61"/>
      <c r="Q107" s="61"/>
      <c r="R107" s="62"/>
      <c r="T107" s="137"/>
      <c r="U107" s="137"/>
    </row>
    <row r="111" spans="2:18" s="1" customFormat="1" ht="7" customHeight="1">
      <c r="B111" s="63"/>
      <c r="C111" s="64"/>
      <c r="D111" s="64"/>
      <c r="E111" s="64"/>
      <c r="F111" s="64"/>
      <c r="G111" s="64"/>
      <c r="H111" s="64"/>
      <c r="I111" s="64"/>
      <c r="J111" s="64"/>
      <c r="K111" s="64"/>
      <c r="L111" s="64"/>
      <c r="M111" s="64"/>
      <c r="N111" s="64"/>
      <c r="O111" s="64"/>
      <c r="P111" s="64"/>
      <c r="Q111" s="64"/>
      <c r="R111" s="65"/>
    </row>
    <row r="112" spans="2:18" s="1" customFormat="1" ht="37" customHeight="1">
      <c r="B112" s="36"/>
      <c r="C112" s="223" t="s">
        <v>168</v>
      </c>
      <c r="D112" s="270"/>
      <c r="E112" s="270"/>
      <c r="F112" s="270"/>
      <c r="G112" s="270"/>
      <c r="H112" s="270"/>
      <c r="I112" s="270"/>
      <c r="J112" s="270"/>
      <c r="K112" s="270"/>
      <c r="L112" s="270"/>
      <c r="M112" s="270"/>
      <c r="N112" s="270"/>
      <c r="O112" s="270"/>
      <c r="P112" s="270"/>
      <c r="Q112" s="270"/>
      <c r="R112" s="38"/>
    </row>
    <row r="113" spans="2:18" s="1" customFormat="1" ht="7" customHeight="1">
      <c r="B113" s="36"/>
      <c r="C113" s="37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8"/>
    </row>
    <row r="114" spans="2:18" s="1" customFormat="1" ht="30" customHeight="1">
      <c r="B114" s="36"/>
      <c r="C114" s="31" t="s">
        <v>19</v>
      </c>
      <c r="D114" s="37"/>
      <c r="E114" s="37"/>
      <c r="F114" s="271" t="str">
        <f>F6</f>
        <v>Výměna technologie měnírny Letná - DPS</v>
      </c>
      <c r="G114" s="272"/>
      <c r="H114" s="272"/>
      <c r="I114" s="272"/>
      <c r="J114" s="272"/>
      <c r="K114" s="272"/>
      <c r="L114" s="272"/>
      <c r="M114" s="272"/>
      <c r="N114" s="272"/>
      <c r="O114" s="272"/>
      <c r="P114" s="272"/>
      <c r="Q114" s="37"/>
      <c r="R114" s="38"/>
    </row>
    <row r="115" spans="2:18" s="1" customFormat="1" ht="37" customHeight="1">
      <c r="B115" s="36"/>
      <c r="C115" s="70" t="s">
        <v>140</v>
      </c>
      <c r="D115" s="37"/>
      <c r="E115" s="37"/>
      <c r="F115" s="225" t="str">
        <f>F7</f>
        <v>PS7 - Dálkové ovládání</v>
      </c>
      <c r="G115" s="270"/>
      <c r="H115" s="270"/>
      <c r="I115" s="270"/>
      <c r="J115" s="270"/>
      <c r="K115" s="270"/>
      <c r="L115" s="270"/>
      <c r="M115" s="270"/>
      <c r="N115" s="270"/>
      <c r="O115" s="270"/>
      <c r="P115" s="270"/>
      <c r="Q115" s="37"/>
      <c r="R115" s="38"/>
    </row>
    <row r="116" spans="2:18" s="1" customFormat="1" ht="7" customHeight="1">
      <c r="B116" s="36"/>
      <c r="C116" s="37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8"/>
    </row>
    <row r="117" spans="2:18" s="1" customFormat="1" ht="18" customHeight="1">
      <c r="B117" s="36"/>
      <c r="C117" s="31" t="s">
        <v>24</v>
      </c>
      <c r="D117" s="37"/>
      <c r="E117" s="37"/>
      <c r="F117" s="29" t="str">
        <f>F9</f>
        <v>Plzeň</v>
      </c>
      <c r="G117" s="37"/>
      <c r="H117" s="37"/>
      <c r="I117" s="37"/>
      <c r="J117" s="37"/>
      <c r="K117" s="31" t="s">
        <v>26</v>
      </c>
      <c r="L117" s="37"/>
      <c r="M117" s="266" t="str">
        <f>IF(O9="","",O9)</f>
        <v>18. 7. 2017</v>
      </c>
      <c r="N117" s="266"/>
      <c r="O117" s="266"/>
      <c r="P117" s="266"/>
      <c r="Q117" s="37"/>
      <c r="R117" s="38"/>
    </row>
    <row r="118" spans="2:18" s="1" customFormat="1" ht="7" customHeight="1">
      <c r="B118" s="36"/>
      <c r="C118" s="37"/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38"/>
    </row>
    <row r="119" spans="2:18" s="1" customFormat="1" ht="13.5">
      <c r="B119" s="36"/>
      <c r="C119" s="31" t="s">
        <v>28</v>
      </c>
      <c r="D119" s="37"/>
      <c r="E119" s="37"/>
      <c r="F119" s="29" t="str">
        <f>E12</f>
        <v>Plzeňské městské dopravní podniky, a.s.</v>
      </c>
      <c r="G119" s="37"/>
      <c r="H119" s="37"/>
      <c r="I119" s="37"/>
      <c r="J119" s="37"/>
      <c r="K119" s="31" t="s">
        <v>34</v>
      </c>
      <c r="L119" s="37"/>
      <c r="M119" s="238" t="str">
        <f>E18</f>
        <v xml:space="preserve"> </v>
      </c>
      <c r="N119" s="238"/>
      <c r="O119" s="238"/>
      <c r="P119" s="238"/>
      <c r="Q119" s="238"/>
      <c r="R119" s="38"/>
    </row>
    <row r="120" spans="2:18" s="1" customFormat="1" ht="14.5" customHeight="1">
      <c r="B120" s="36"/>
      <c r="C120" s="31" t="s">
        <v>32</v>
      </c>
      <c r="D120" s="37"/>
      <c r="E120" s="37"/>
      <c r="F120" s="29" t="str">
        <f>IF(E15="","",E15)</f>
        <v>Vyplň údaj</v>
      </c>
      <c r="G120" s="37"/>
      <c r="H120" s="37"/>
      <c r="I120" s="37"/>
      <c r="J120" s="37"/>
      <c r="K120" s="31" t="s">
        <v>37</v>
      </c>
      <c r="L120" s="37"/>
      <c r="M120" s="238" t="str">
        <f>E21</f>
        <v>RPE, s.r.o.</v>
      </c>
      <c r="N120" s="238"/>
      <c r="O120" s="238"/>
      <c r="P120" s="238"/>
      <c r="Q120" s="238"/>
      <c r="R120" s="38"/>
    </row>
    <row r="121" spans="2:18" s="1" customFormat="1" ht="10.4" customHeight="1">
      <c r="B121" s="36"/>
      <c r="C121" s="37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8"/>
    </row>
    <row r="122" spans="2:27" s="9" customFormat="1" ht="29.25" customHeight="1">
      <c r="B122" s="157"/>
      <c r="C122" s="158" t="s">
        <v>169</v>
      </c>
      <c r="D122" s="159" t="s">
        <v>170</v>
      </c>
      <c r="E122" s="159" t="s">
        <v>61</v>
      </c>
      <c r="F122" s="267" t="s">
        <v>171</v>
      </c>
      <c r="G122" s="267"/>
      <c r="H122" s="267"/>
      <c r="I122" s="267"/>
      <c r="J122" s="159" t="s">
        <v>172</v>
      </c>
      <c r="K122" s="159" t="s">
        <v>173</v>
      </c>
      <c r="L122" s="268" t="s">
        <v>174</v>
      </c>
      <c r="M122" s="268"/>
      <c r="N122" s="267" t="s">
        <v>145</v>
      </c>
      <c r="O122" s="267"/>
      <c r="P122" s="267"/>
      <c r="Q122" s="269"/>
      <c r="R122" s="160"/>
      <c r="T122" s="81" t="s">
        <v>175</v>
      </c>
      <c r="U122" s="82" t="s">
        <v>43</v>
      </c>
      <c r="V122" s="82" t="s">
        <v>176</v>
      </c>
      <c r="W122" s="82" t="s">
        <v>177</v>
      </c>
      <c r="X122" s="82" t="s">
        <v>178</v>
      </c>
      <c r="Y122" s="82" t="s">
        <v>179</v>
      </c>
      <c r="Z122" s="82" t="s">
        <v>180</v>
      </c>
      <c r="AA122" s="83" t="s">
        <v>181</v>
      </c>
    </row>
    <row r="123" spans="2:63" s="1" customFormat="1" ht="29.25" customHeight="1">
      <c r="B123" s="36"/>
      <c r="C123" s="85" t="s">
        <v>142</v>
      </c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254">
        <f>BK123</f>
        <v>0</v>
      </c>
      <c r="O123" s="255"/>
      <c r="P123" s="255"/>
      <c r="Q123" s="255"/>
      <c r="R123" s="38"/>
      <c r="T123" s="84"/>
      <c r="U123" s="52"/>
      <c r="V123" s="52"/>
      <c r="W123" s="161">
        <f>W124+W126+W152+W161</f>
        <v>0</v>
      </c>
      <c r="X123" s="52"/>
      <c r="Y123" s="161">
        <f>Y124+Y126+Y152+Y161</f>
        <v>0</v>
      </c>
      <c r="Z123" s="52"/>
      <c r="AA123" s="162">
        <f>AA124+AA126+AA152+AA161</f>
        <v>0</v>
      </c>
      <c r="AT123" s="19" t="s">
        <v>78</v>
      </c>
      <c r="AU123" s="19" t="s">
        <v>147</v>
      </c>
      <c r="BK123" s="163">
        <f>BK124+BK126+BK152+BK161</f>
        <v>0</v>
      </c>
    </row>
    <row r="124" spans="2:63" s="10" customFormat="1" ht="37.4" customHeight="1">
      <c r="B124" s="164"/>
      <c r="C124" s="165"/>
      <c r="D124" s="166" t="s">
        <v>317</v>
      </c>
      <c r="E124" s="166"/>
      <c r="F124" s="166"/>
      <c r="G124" s="166"/>
      <c r="H124" s="166"/>
      <c r="I124" s="166"/>
      <c r="J124" s="166"/>
      <c r="K124" s="166"/>
      <c r="L124" s="166"/>
      <c r="M124" s="166"/>
      <c r="N124" s="287">
        <f>BK124</f>
        <v>0</v>
      </c>
      <c r="O124" s="288"/>
      <c r="P124" s="288"/>
      <c r="Q124" s="288"/>
      <c r="R124" s="167"/>
      <c r="T124" s="168"/>
      <c r="U124" s="165"/>
      <c r="V124" s="165"/>
      <c r="W124" s="169">
        <f>W125</f>
        <v>0</v>
      </c>
      <c r="X124" s="165"/>
      <c r="Y124" s="169">
        <f>Y125</f>
        <v>0</v>
      </c>
      <c r="Z124" s="165"/>
      <c r="AA124" s="170">
        <f>AA125</f>
        <v>0</v>
      </c>
      <c r="AR124" s="171" t="s">
        <v>198</v>
      </c>
      <c r="AT124" s="172" t="s">
        <v>78</v>
      </c>
      <c r="AU124" s="172" t="s">
        <v>79</v>
      </c>
      <c r="AY124" s="171" t="s">
        <v>183</v>
      </c>
      <c r="BK124" s="173">
        <f>BK125</f>
        <v>0</v>
      </c>
    </row>
    <row r="125" spans="2:65" s="1" customFormat="1" ht="31.5" customHeight="1">
      <c r="B125" s="36"/>
      <c r="C125" s="175" t="s">
        <v>87</v>
      </c>
      <c r="D125" s="175" t="s">
        <v>184</v>
      </c>
      <c r="E125" s="176" t="s">
        <v>592</v>
      </c>
      <c r="F125" s="250" t="s">
        <v>593</v>
      </c>
      <c r="G125" s="250"/>
      <c r="H125" s="250"/>
      <c r="I125" s="250"/>
      <c r="J125" s="177" t="s">
        <v>301</v>
      </c>
      <c r="K125" s="178">
        <v>10</v>
      </c>
      <c r="L125" s="251">
        <v>0</v>
      </c>
      <c r="M125" s="252"/>
      <c r="N125" s="253">
        <f>ROUND(L125*K125,2)</f>
        <v>0</v>
      </c>
      <c r="O125" s="253"/>
      <c r="P125" s="253"/>
      <c r="Q125" s="253"/>
      <c r="R125" s="38"/>
      <c r="T125" s="179" t="s">
        <v>22</v>
      </c>
      <c r="U125" s="45" t="s">
        <v>44</v>
      </c>
      <c r="V125" s="37"/>
      <c r="W125" s="180">
        <f>V125*K125</f>
        <v>0</v>
      </c>
      <c r="X125" s="180">
        <v>0</v>
      </c>
      <c r="Y125" s="180">
        <f>X125*K125</f>
        <v>0</v>
      </c>
      <c r="Z125" s="180">
        <v>0</v>
      </c>
      <c r="AA125" s="181">
        <f>Z125*K125</f>
        <v>0</v>
      </c>
      <c r="AR125" s="19" t="s">
        <v>589</v>
      </c>
      <c r="AT125" s="19" t="s">
        <v>184</v>
      </c>
      <c r="AU125" s="19" t="s">
        <v>87</v>
      </c>
      <c r="AY125" s="19" t="s">
        <v>183</v>
      </c>
      <c r="BE125" s="119">
        <f>IF(U125="základní",N125,0)</f>
        <v>0</v>
      </c>
      <c r="BF125" s="119">
        <f>IF(U125="snížená",N125,0)</f>
        <v>0</v>
      </c>
      <c r="BG125" s="119">
        <f>IF(U125="zákl. přenesená",N125,0)</f>
        <v>0</v>
      </c>
      <c r="BH125" s="119">
        <f>IF(U125="sníž. přenesená",N125,0)</f>
        <v>0</v>
      </c>
      <c r="BI125" s="119">
        <f>IF(U125="nulová",N125,0)</f>
        <v>0</v>
      </c>
      <c r="BJ125" s="19" t="s">
        <v>87</v>
      </c>
      <c r="BK125" s="119">
        <f>ROUND(L125*K125,2)</f>
        <v>0</v>
      </c>
      <c r="BL125" s="19" t="s">
        <v>589</v>
      </c>
      <c r="BM125" s="19" t="s">
        <v>1226</v>
      </c>
    </row>
    <row r="126" spans="2:63" s="10" customFormat="1" ht="37.4" customHeight="1">
      <c r="B126" s="164"/>
      <c r="C126" s="165"/>
      <c r="D126" s="166" t="s">
        <v>151</v>
      </c>
      <c r="E126" s="166"/>
      <c r="F126" s="166"/>
      <c r="G126" s="166"/>
      <c r="H126" s="166"/>
      <c r="I126" s="166"/>
      <c r="J126" s="166"/>
      <c r="K126" s="166"/>
      <c r="L126" s="166"/>
      <c r="M126" s="166"/>
      <c r="N126" s="247">
        <f>BK126</f>
        <v>0</v>
      </c>
      <c r="O126" s="248"/>
      <c r="P126" s="248"/>
      <c r="Q126" s="248"/>
      <c r="R126" s="167"/>
      <c r="T126" s="168"/>
      <c r="U126" s="165"/>
      <c r="V126" s="165"/>
      <c r="W126" s="169">
        <f>W127+W138</f>
        <v>0</v>
      </c>
      <c r="X126" s="165"/>
      <c r="Y126" s="169">
        <f>Y127+Y138</f>
        <v>0</v>
      </c>
      <c r="Z126" s="165"/>
      <c r="AA126" s="170">
        <f>AA127+AA138</f>
        <v>0</v>
      </c>
      <c r="AR126" s="171" t="s">
        <v>198</v>
      </c>
      <c r="AT126" s="172" t="s">
        <v>78</v>
      </c>
      <c r="AU126" s="172" t="s">
        <v>79</v>
      </c>
      <c r="AY126" s="171" t="s">
        <v>183</v>
      </c>
      <c r="BK126" s="173">
        <f>BK127+BK138</f>
        <v>0</v>
      </c>
    </row>
    <row r="127" spans="2:63" s="10" customFormat="1" ht="19.9" customHeight="1">
      <c r="B127" s="164"/>
      <c r="C127" s="165"/>
      <c r="D127" s="174" t="s">
        <v>1224</v>
      </c>
      <c r="E127" s="174"/>
      <c r="F127" s="174"/>
      <c r="G127" s="174"/>
      <c r="H127" s="174"/>
      <c r="I127" s="174"/>
      <c r="J127" s="174"/>
      <c r="K127" s="174"/>
      <c r="L127" s="174"/>
      <c r="M127" s="174"/>
      <c r="N127" s="258">
        <f>BK127</f>
        <v>0</v>
      </c>
      <c r="O127" s="259"/>
      <c r="P127" s="259"/>
      <c r="Q127" s="259"/>
      <c r="R127" s="167"/>
      <c r="T127" s="168"/>
      <c r="U127" s="165"/>
      <c r="V127" s="165"/>
      <c r="W127" s="169">
        <f>SUM(W128:W137)</f>
        <v>0</v>
      </c>
      <c r="X127" s="165"/>
      <c r="Y127" s="169">
        <f>SUM(Y128:Y137)</f>
        <v>0</v>
      </c>
      <c r="Z127" s="165"/>
      <c r="AA127" s="170">
        <f>SUM(AA128:AA137)</f>
        <v>0</v>
      </c>
      <c r="AR127" s="171" t="s">
        <v>198</v>
      </c>
      <c r="AT127" s="172" t="s">
        <v>78</v>
      </c>
      <c r="AU127" s="172" t="s">
        <v>87</v>
      </c>
      <c r="AY127" s="171" t="s">
        <v>183</v>
      </c>
      <c r="BK127" s="173">
        <f>SUM(BK128:BK137)</f>
        <v>0</v>
      </c>
    </row>
    <row r="128" spans="2:65" s="1" customFormat="1" ht="22.5" customHeight="1">
      <c r="B128" s="36"/>
      <c r="C128" s="182" t="s">
        <v>105</v>
      </c>
      <c r="D128" s="182" t="s">
        <v>190</v>
      </c>
      <c r="E128" s="183" t="s">
        <v>1227</v>
      </c>
      <c r="F128" s="262" t="s">
        <v>1228</v>
      </c>
      <c r="G128" s="262"/>
      <c r="H128" s="262"/>
      <c r="I128" s="262"/>
      <c r="J128" s="184" t="s">
        <v>259</v>
      </c>
      <c r="K128" s="185">
        <v>1</v>
      </c>
      <c r="L128" s="263">
        <v>0</v>
      </c>
      <c r="M128" s="264"/>
      <c r="N128" s="265">
        <f aca="true" t="shared" si="5" ref="N128:N137">ROUND(L128*K128,2)</f>
        <v>0</v>
      </c>
      <c r="O128" s="253"/>
      <c r="P128" s="253"/>
      <c r="Q128" s="253"/>
      <c r="R128" s="38"/>
      <c r="T128" s="179" t="s">
        <v>22</v>
      </c>
      <c r="U128" s="45" t="s">
        <v>44</v>
      </c>
      <c r="V128" s="37"/>
      <c r="W128" s="180">
        <f aca="true" t="shared" si="6" ref="W128:W137">V128*K128</f>
        <v>0</v>
      </c>
      <c r="X128" s="180">
        <v>0</v>
      </c>
      <c r="Y128" s="180">
        <f aca="true" t="shared" si="7" ref="Y128:Y137">X128*K128</f>
        <v>0</v>
      </c>
      <c r="Z128" s="180">
        <v>0</v>
      </c>
      <c r="AA128" s="181">
        <f aca="true" t="shared" si="8" ref="AA128:AA137">Z128*K128</f>
        <v>0</v>
      </c>
      <c r="AR128" s="19" t="s">
        <v>215</v>
      </c>
      <c r="AT128" s="19" t="s">
        <v>190</v>
      </c>
      <c r="AU128" s="19" t="s">
        <v>105</v>
      </c>
      <c r="AY128" s="19" t="s">
        <v>183</v>
      </c>
      <c r="BE128" s="119">
        <f aca="true" t="shared" si="9" ref="BE128:BE137">IF(U128="základní",N128,0)</f>
        <v>0</v>
      </c>
      <c r="BF128" s="119">
        <f aca="true" t="shared" si="10" ref="BF128:BF137">IF(U128="snížená",N128,0)</f>
        <v>0</v>
      </c>
      <c r="BG128" s="119">
        <f aca="true" t="shared" si="11" ref="BG128:BG137">IF(U128="zákl. přenesená",N128,0)</f>
        <v>0</v>
      </c>
      <c r="BH128" s="119">
        <f aca="true" t="shared" si="12" ref="BH128:BH137">IF(U128="sníž. přenesená",N128,0)</f>
        <v>0</v>
      </c>
      <c r="BI128" s="119">
        <f aca="true" t="shared" si="13" ref="BI128:BI137">IF(U128="nulová",N128,0)</f>
        <v>0</v>
      </c>
      <c r="BJ128" s="19" t="s">
        <v>87</v>
      </c>
      <c r="BK128" s="119">
        <f aca="true" t="shared" si="14" ref="BK128:BK137">ROUND(L128*K128,2)</f>
        <v>0</v>
      </c>
      <c r="BL128" s="19" t="s">
        <v>198</v>
      </c>
      <c r="BM128" s="19" t="s">
        <v>1229</v>
      </c>
    </row>
    <row r="129" spans="2:65" s="1" customFormat="1" ht="22.5" customHeight="1">
      <c r="B129" s="36"/>
      <c r="C129" s="182" t="s">
        <v>182</v>
      </c>
      <c r="D129" s="182" t="s">
        <v>190</v>
      </c>
      <c r="E129" s="183" t="s">
        <v>1230</v>
      </c>
      <c r="F129" s="262" t="s">
        <v>1231</v>
      </c>
      <c r="G129" s="262"/>
      <c r="H129" s="262"/>
      <c r="I129" s="262"/>
      <c r="J129" s="184" t="s">
        <v>259</v>
      </c>
      <c r="K129" s="185">
        <v>1</v>
      </c>
      <c r="L129" s="263">
        <v>0</v>
      </c>
      <c r="M129" s="264"/>
      <c r="N129" s="265">
        <f t="shared" si="5"/>
        <v>0</v>
      </c>
      <c r="O129" s="253"/>
      <c r="P129" s="253"/>
      <c r="Q129" s="253"/>
      <c r="R129" s="38"/>
      <c r="T129" s="179" t="s">
        <v>22</v>
      </c>
      <c r="U129" s="45" t="s">
        <v>44</v>
      </c>
      <c r="V129" s="37"/>
      <c r="W129" s="180">
        <f t="shared" si="6"/>
        <v>0</v>
      </c>
      <c r="X129" s="180">
        <v>0</v>
      </c>
      <c r="Y129" s="180">
        <f t="shared" si="7"/>
        <v>0</v>
      </c>
      <c r="Z129" s="180">
        <v>0</v>
      </c>
      <c r="AA129" s="181">
        <f t="shared" si="8"/>
        <v>0</v>
      </c>
      <c r="AR129" s="19" t="s">
        <v>215</v>
      </c>
      <c r="AT129" s="19" t="s">
        <v>190</v>
      </c>
      <c r="AU129" s="19" t="s">
        <v>105</v>
      </c>
      <c r="AY129" s="19" t="s">
        <v>183</v>
      </c>
      <c r="BE129" s="119">
        <f t="shared" si="9"/>
        <v>0</v>
      </c>
      <c r="BF129" s="119">
        <f t="shared" si="10"/>
        <v>0</v>
      </c>
      <c r="BG129" s="119">
        <f t="shared" si="11"/>
        <v>0</v>
      </c>
      <c r="BH129" s="119">
        <f t="shared" si="12"/>
        <v>0</v>
      </c>
      <c r="BI129" s="119">
        <f t="shared" si="13"/>
        <v>0</v>
      </c>
      <c r="BJ129" s="19" t="s">
        <v>87</v>
      </c>
      <c r="BK129" s="119">
        <f t="shared" si="14"/>
        <v>0</v>
      </c>
      <c r="BL129" s="19" t="s">
        <v>198</v>
      </c>
      <c r="BM129" s="19" t="s">
        <v>1232</v>
      </c>
    </row>
    <row r="130" spans="2:65" s="1" customFormat="1" ht="22.5" customHeight="1">
      <c r="B130" s="36"/>
      <c r="C130" s="182" t="s">
        <v>198</v>
      </c>
      <c r="D130" s="182" t="s">
        <v>190</v>
      </c>
      <c r="E130" s="183" t="s">
        <v>1233</v>
      </c>
      <c r="F130" s="262" t="s">
        <v>1234</v>
      </c>
      <c r="G130" s="262"/>
      <c r="H130" s="262"/>
      <c r="I130" s="262"/>
      <c r="J130" s="184" t="s">
        <v>259</v>
      </c>
      <c r="K130" s="185">
        <v>1</v>
      </c>
      <c r="L130" s="263">
        <v>0</v>
      </c>
      <c r="M130" s="264"/>
      <c r="N130" s="265">
        <f t="shared" si="5"/>
        <v>0</v>
      </c>
      <c r="O130" s="253"/>
      <c r="P130" s="253"/>
      <c r="Q130" s="253"/>
      <c r="R130" s="38"/>
      <c r="T130" s="179" t="s">
        <v>22</v>
      </c>
      <c r="U130" s="45" t="s">
        <v>44</v>
      </c>
      <c r="V130" s="37"/>
      <c r="W130" s="180">
        <f t="shared" si="6"/>
        <v>0</v>
      </c>
      <c r="X130" s="180">
        <v>0</v>
      </c>
      <c r="Y130" s="180">
        <f t="shared" si="7"/>
        <v>0</v>
      </c>
      <c r="Z130" s="180">
        <v>0</v>
      </c>
      <c r="AA130" s="181">
        <f t="shared" si="8"/>
        <v>0</v>
      </c>
      <c r="AR130" s="19" t="s">
        <v>215</v>
      </c>
      <c r="AT130" s="19" t="s">
        <v>190</v>
      </c>
      <c r="AU130" s="19" t="s">
        <v>105</v>
      </c>
      <c r="AY130" s="19" t="s">
        <v>183</v>
      </c>
      <c r="BE130" s="119">
        <f t="shared" si="9"/>
        <v>0</v>
      </c>
      <c r="BF130" s="119">
        <f t="shared" si="10"/>
        <v>0</v>
      </c>
      <c r="BG130" s="119">
        <f t="shared" si="11"/>
        <v>0</v>
      </c>
      <c r="BH130" s="119">
        <f t="shared" si="12"/>
        <v>0</v>
      </c>
      <c r="BI130" s="119">
        <f t="shared" si="13"/>
        <v>0</v>
      </c>
      <c r="BJ130" s="19" t="s">
        <v>87</v>
      </c>
      <c r="BK130" s="119">
        <f t="shared" si="14"/>
        <v>0</v>
      </c>
      <c r="BL130" s="19" t="s">
        <v>198</v>
      </c>
      <c r="BM130" s="19" t="s">
        <v>1235</v>
      </c>
    </row>
    <row r="131" spans="2:65" s="1" customFormat="1" ht="22.5" customHeight="1">
      <c r="B131" s="36"/>
      <c r="C131" s="182" t="s">
        <v>202</v>
      </c>
      <c r="D131" s="182" t="s">
        <v>190</v>
      </c>
      <c r="E131" s="183" t="s">
        <v>1236</v>
      </c>
      <c r="F131" s="262" t="s">
        <v>1237</v>
      </c>
      <c r="G131" s="262"/>
      <c r="H131" s="262"/>
      <c r="I131" s="262"/>
      <c r="J131" s="184" t="s">
        <v>259</v>
      </c>
      <c r="K131" s="185">
        <v>1</v>
      </c>
      <c r="L131" s="263">
        <v>0</v>
      </c>
      <c r="M131" s="264"/>
      <c r="N131" s="265">
        <f t="shared" si="5"/>
        <v>0</v>
      </c>
      <c r="O131" s="253"/>
      <c r="P131" s="253"/>
      <c r="Q131" s="253"/>
      <c r="R131" s="38"/>
      <c r="T131" s="179" t="s">
        <v>22</v>
      </c>
      <c r="U131" s="45" t="s">
        <v>44</v>
      </c>
      <c r="V131" s="37"/>
      <c r="W131" s="180">
        <f t="shared" si="6"/>
        <v>0</v>
      </c>
      <c r="X131" s="180">
        <v>0</v>
      </c>
      <c r="Y131" s="180">
        <f t="shared" si="7"/>
        <v>0</v>
      </c>
      <c r="Z131" s="180">
        <v>0</v>
      </c>
      <c r="AA131" s="181">
        <f t="shared" si="8"/>
        <v>0</v>
      </c>
      <c r="AR131" s="19" t="s">
        <v>215</v>
      </c>
      <c r="AT131" s="19" t="s">
        <v>190</v>
      </c>
      <c r="AU131" s="19" t="s">
        <v>105</v>
      </c>
      <c r="AY131" s="19" t="s">
        <v>183</v>
      </c>
      <c r="BE131" s="119">
        <f t="shared" si="9"/>
        <v>0</v>
      </c>
      <c r="BF131" s="119">
        <f t="shared" si="10"/>
        <v>0</v>
      </c>
      <c r="BG131" s="119">
        <f t="shared" si="11"/>
        <v>0</v>
      </c>
      <c r="BH131" s="119">
        <f t="shared" si="12"/>
        <v>0</v>
      </c>
      <c r="BI131" s="119">
        <f t="shared" si="13"/>
        <v>0</v>
      </c>
      <c r="BJ131" s="19" t="s">
        <v>87</v>
      </c>
      <c r="BK131" s="119">
        <f t="shared" si="14"/>
        <v>0</v>
      </c>
      <c r="BL131" s="19" t="s">
        <v>198</v>
      </c>
      <c r="BM131" s="19" t="s">
        <v>1238</v>
      </c>
    </row>
    <row r="132" spans="2:65" s="1" customFormat="1" ht="22.5" customHeight="1">
      <c r="B132" s="36"/>
      <c r="C132" s="182" t="s">
        <v>206</v>
      </c>
      <c r="D132" s="182" t="s">
        <v>190</v>
      </c>
      <c r="E132" s="183" t="s">
        <v>1239</v>
      </c>
      <c r="F132" s="262" t="s">
        <v>1240</v>
      </c>
      <c r="G132" s="262"/>
      <c r="H132" s="262"/>
      <c r="I132" s="262"/>
      <c r="J132" s="184" t="s">
        <v>259</v>
      </c>
      <c r="K132" s="185">
        <v>2</v>
      </c>
      <c r="L132" s="263">
        <v>0</v>
      </c>
      <c r="M132" s="264"/>
      <c r="N132" s="265">
        <f t="shared" si="5"/>
        <v>0</v>
      </c>
      <c r="O132" s="253"/>
      <c r="P132" s="253"/>
      <c r="Q132" s="253"/>
      <c r="R132" s="38"/>
      <c r="T132" s="179" t="s">
        <v>22</v>
      </c>
      <c r="U132" s="45" t="s">
        <v>44</v>
      </c>
      <c r="V132" s="37"/>
      <c r="W132" s="180">
        <f t="shared" si="6"/>
        <v>0</v>
      </c>
      <c r="X132" s="180">
        <v>0</v>
      </c>
      <c r="Y132" s="180">
        <f t="shared" si="7"/>
        <v>0</v>
      </c>
      <c r="Z132" s="180">
        <v>0</v>
      </c>
      <c r="AA132" s="181">
        <f t="shared" si="8"/>
        <v>0</v>
      </c>
      <c r="AR132" s="19" t="s">
        <v>215</v>
      </c>
      <c r="AT132" s="19" t="s">
        <v>190</v>
      </c>
      <c r="AU132" s="19" t="s">
        <v>105</v>
      </c>
      <c r="AY132" s="19" t="s">
        <v>183</v>
      </c>
      <c r="BE132" s="119">
        <f t="shared" si="9"/>
        <v>0</v>
      </c>
      <c r="BF132" s="119">
        <f t="shared" si="10"/>
        <v>0</v>
      </c>
      <c r="BG132" s="119">
        <f t="shared" si="11"/>
        <v>0</v>
      </c>
      <c r="BH132" s="119">
        <f t="shared" si="12"/>
        <v>0</v>
      </c>
      <c r="BI132" s="119">
        <f t="shared" si="13"/>
        <v>0</v>
      </c>
      <c r="BJ132" s="19" t="s">
        <v>87</v>
      </c>
      <c r="BK132" s="119">
        <f t="shared" si="14"/>
        <v>0</v>
      </c>
      <c r="BL132" s="19" t="s">
        <v>198</v>
      </c>
      <c r="BM132" s="19" t="s">
        <v>1241</v>
      </c>
    </row>
    <row r="133" spans="2:65" s="1" customFormat="1" ht="22.5" customHeight="1">
      <c r="B133" s="36"/>
      <c r="C133" s="182" t="s">
        <v>210</v>
      </c>
      <c r="D133" s="182" t="s">
        <v>190</v>
      </c>
      <c r="E133" s="183" t="s">
        <v>1242</v>
      </c>
      <c r="F133" s="262" t="s">
        <v>1243</v>
      </c>
      <c r="G133" s="262"/>
      <c r="H133" s="262"/>
      <c r="I133" s="262"/>
      <c r="J133" s="184" t="s">
        <v>259</v>
      </c>
      <c r="K133" s="185">
        <v>1</v>
      </c>
      <c r="L133" s="263">
        <v>0</v>
      </c>
      <c r="M133" s="264"/>
      <c r="N133" s="265">
        <f t="shared" si="5"/>
        <v>0</v>
      </c>
      <c r="O133" s="253"/>
      <c r="P133" s="253"/>
      <c r="Q133" s="253"/>
      <c r="R133" s="38"/>
      <c r="T133" s="179" t="s">
        <v>22</v>
      </c>
      <c r="U133" s="45" t="s">
        <v>44</v>
      </c>
      <c r="V133" s="37"/>
      <c r="W133" s="180">
        <f t="shared" si="6"/>
        <v>0</v>
      </c>
      <c r="X133" s="180">
        <v>0</v>
      </c>
      <c r="Y133" s="180">
        <f t="shared" si="7"/>
        <v>0</v>
      </c>
      <c r="Z133" s="180">
        <v>0</v>
      </c>
      <c r="AA133" s="181">
        <f t="shared" si="8"/>
        <v>0</v>
      </c>
      <c r="AR133" s="19" t="s">
        <v>215</v>
      </c>
      <c r="AT133" s="19" t="s">
        <v>190</v>
      </c>
      <c r="AU133" s="19" t="s">
        <v>105</v>
      </c>
      <c r="AY133" s="19" t="s">
        <v>183</v>
      </c>
      <c r="BE133" s="119">
        <f t="shared" si="9"/>
        <v>0</v>
      </c>
      <c r="BF133" s="119">
        <f t="shared" si="10"/>
        <v>0</v>
      </c>
      <c r="BG133" s="119">
        <f t="shared" si="11"/>
        <v>0</v>
      </c>
      <c r="BH133" s="119">
        <f t="shared" si="12"/>
        <v>0</v>
      </c>
      <c r="BI133" s="119">
        <f t="shared" si="13"/>
        <v>0</v>
      </c>
      <c r="BJ133" s="19" t="s">
        <v>87</v>
      </c>
      <c r="BK133" s="119">
        <f t="shared" si="14"/>
        <v>0</v>
      </c>
      <c r="BL133" s="19" t="s">
        <v>198</v>
      </c>
      <c r="BM133" s="19" t="s">
        <v>1244</v>
      </c>
    </row>
    <row r="134" spans="2:65" s="1" customFormat="1" ht="22.5" customHeight="1">
      <c r="B134" s="36"/>
      <c r="C134" s="182" t="s">
        <v>215</v>
      </c>
      <c r="D134" s="182" t="s">
        <v>190</v>
      </c>
      <c r="E134" s="183" t="s">
        <v>1245</v>
      </c>
      <c r="F134" s="262" t="s">
        <v>1246</v>
      </c>
      <c r="G134" s="262"/>
      <c r="H134" s="262"/>
      <c r="I134" s="262"/>
      <c r="J134" s="184" t="s">
        <v>259</v>
      </c>
      <c r="K134" s="185">
        <v>2</v>
      </c>
      <c r="L134" s="263">
        <v>0</v>
      </c>
      <c r="M134" s="264"/>
      <c r="N134" s="265">
        <f t="shared" si="5"/>
        <v>0</v>
      </c>
      <c r="O134" s="253"/>
      <c r="P134" s="253"/>
      <c r="Q134" s="253"/>
      <c r="R134" s="38"/>
      <c r="T134" s="179" t="s">
        <v>22</v>
      </c>
      <c r="U134" s="45" t="s">
        <v>44</v>
      </c>
      <c r="V134" s="37"/>
      <c r="W134" s="180">
        <f t="shared" si="6"/>
        <v>0</v>
      </c>
      <c r="X134" s="180">
        <v>0</v>
      </c>
      <c r="Y134" s="180">
        <f t="shared" si="7"/>
        <v>0</v>
      </c>
      <c r="Z134" s="180">
        <v>0</v>
      </c>
      <c r="AA134" s="181">
        <f t="shared" si="8"/>
        <v>0</v>
      </c>
      <c r="AR134" s="19" t="s">
        <v>215</v>
      </c>
      <c r="AT134" s="19" t="s">
        <v>190</v>
      </c>
      <c r="AU134" s="19" t="s">
        <v>105</v>
      </c>
      <c r="AY134" s="19" t="s">
        <v>183</v>
      </c>
      <c r="BE134" s="119">
        <f t="shared" si="9"/>
        <v>0</v>
      </c>
      <c r="BF134" s="119">
        <f t="shared" si="10"/>
        <v>0</v>
      </c>
      <c r="BG134" s="119">
        <f t="shared" si="11"/>
        <v>0</v>
      </c>
      <c r="BH134" s="119">
        <f t="shared" si="12"/>
        <v>0</v>
      </c>
      <c r="BI134" s="119">
        <f t="shared" si="13"/>
        <v>0</v>
      </c>
      <c r="BJ134" s="19" t="s">
        <v>87</v>
      </c>
      <c r="BK134" s="119">
        <f t="shared" si="14"/>
        <v>0</v>
      </c>
      <c r="BL134" s="19" t="s">
        <v>198</v>
      </c>
      <c r="BM134" s="19" t="s">
        <v>1247</v>
      </c>
    </row>
    <row r="135" spans="2:65" s="1" customFormat="1" ht="22.5" customHeight="1">
      <c r="B135" s="36"/>
      <c r="C135" s="182" t="s">
        <v>219</v>
      </c>
      <c r="D135" s="182" t="s">
        <v>190</v>
      </c>
      <c r="E135" s="183" t="s">
        <v>1248</v>
      </c>
      <c r="F135" s="262" t="s">
        <v>1249</v>
      </c>
      <c r="G135" s="262"/>
      <c r="H135" s="262"/>
      <c r="I135" s="262"/>
      <c r="J135" s="184" t="s">
        <v>259</v>
      </c>
      <c r="K135" s="185">
        <v>1</v>
      </c>
      <c r="L135" s="263">
        <v>0</v>
      </c>
      <c r="M135" s="264"/>
      <c r="N135" s="265">
        <f t="shared" si="5"/>
        <v>0</v>
      </c>
      <c r="O135" s="253"/>
      <c r="P135" s="253"/>
      <c r="Q135" s="253"/>
      <c r="R135" s="38"/>
      <c r="T135" s="179" t="s">
        <v>22</v>
      </c>
      <c r="U135" s="45" t="s">
        <v>44</v>
      </c>
      <c r="V135" s="37"/>
      <c r="W135" s="180">
        <f t="shared" si="6"/>
        <v>0</v>
      </c>
      <c r="X135" s="180">
        <v>0</v>
      </c>
      <c r="Y135" s="180">
        <f t="shared" si="7"/>
        <v>0</v>
      </c>
      <c r="Z135" s="180">
        <v>0</v>
      </c>
      <c r="AA135" s="181">
        <f t="shared" si="8"/>
        <v>0</v>
      </c>
      <c r="AR135" s="19" t="s">
        <v>215</v>
      </c>
      <c r="AT135" s="19" t="s">
        <v>190</v>
      </c>
      <c r="AU135" s="19" t="s">
        <v>105</v>
      </c>
      <c r="AY135" s="19" t="s">
        <v>183</v>
      </c>
      <c r="BE135" s="119">
        <f t="shared" si="9"/>
        <v>0</v>
      </c>
      <c r="BF135" s="119">
        <f t="shared" si="10"/>
        <v>0</v>
      </c>
      <c r="BG135" s="119">
        <f t="shared" si="11"/>
        <v>0</v>
      </c>
      <c r="BH135" s="119">
        <f t="shared" si="12"/>
        <v>0</v>
      </c>
      <c r="BI135" s="119">
        <f t="shared" si="13"/>
        <v>0</v>
      </c>
      <c r="BJ135" s="19" t="s">
        <v>87</v>
      </c>
      <c r="BK135" s="119">
        <f t="shared" si="14"/>
        <v>0</v>
      </c>
      <c r="BL135" s="19" t="s">
        <v>198</v>
      </c>
      <c r="BM135" s="19" t="s">
        <v>1250</v>
      </c>
    </row>
    <row r="136" spans="2:65" s="1" customFormat="1" ht="22.5" customHeight="1">
      <c r="B136" s="36"/>
      <c r="C136" s="182" t="s">
        <v>223</v>
      </c>
      <c r="D136" s="182" t="s">
        <v>190</v>
      </c>
      <c r="E136" s="183" t="s">
        <v>1251</v>
      </c>
      <c r="F136" s="262" t="s">
        <v>1252</v>
      </c>
      <c r="G136" s="262"/>
      <c r="H136" s="262"/>
      <c r="I136" s="262"/>
      <c r="J136" s="184" t="s">
        <v>213</v>
      </c>
      <c r="K136" s="185">
        <v>60</v>
      </c>
      <c r="L136" s="263">
        <v>0</v>
      </c>
      <c r="M136" s="264"/>
      <c r="N136" s="265">
        <f t="shared" si="5"/>
        <v>0</v>
      </c>
      <c r="O136" s="253"/>
      <c r="P136" s="253"/>
      <c r="Q136" s="253"/>
      <c r="R136" s="38"/>
      <c r="T136" s="179" t="s">
        <v>22</v>
      </c>
      <c r="U136" s="45" t="s">
        <v>44</v>
      </c>
      <c r="V136" s="37"/>
      <c r="W136" s="180">
        <f t="shared" si="6"/>
        <v>0</v>
      </c>
      <c r="X136" s="180">
        <v>0</v>
      </c>
      <c r="Y136" s="180">
        <f t="shared" si="7"/>
        <v>0</v>
      </c>
      <c r="Z136" s="180">
        <v>0</v>
      </c>
      <c r="AA136" s="181">
        <f t="shared" si="8"/>
        <v>0</v>
      </c>
      <c r="AR136" s="19" t="s">
        <v>215</v>
      </c>
      <c r="AT136" s="19" t="s">
        <v>190</v>
      </c>
      <c r="AU136" s="19" t="s">
        <v>105</v>
      </c>
      <c r="AY136" s="19" t="s">
        <v>183</v>
      </c>
      <c r="BE136" s="119">
        <f t="shared" si="9"/>
        <v>0</v>
      </c>
      <c r="BF136" s="119">
        <f t="shared" si="10"/>
        <v>0</v>
      </c>
      <c r="BG136" s="119">
        <f t="shared" si="11"/>
        <v>0</v>
      </c>
      <c r="BH136" s="119">
        <f t="shared" si="12"/>
        <v>0</v>
      </c>
      <c r="BI136" s="119">
        <f t="shared" si="13"/>
        <v>0</v>
      </c>
      <c r="BJ136" s="19" t="s">
        <v>87</v>
      </c>
      <c r="BK136" s="119">
        <f t="shared" si="14"/>
        <v>0</v>
      </c>
      <c r="BL136" s="19" t="s">
        <v>198</v>
      </c>
      <c r="BM136" s="19" t="s">
        <v>1253</v>
      </c>
    </row>
    <row r="137" spans="2:65" s="1" customFormat="1" ht="22.5" customHeight="1">
      <c r="B137" s="36"/>
      <c r="C137" s="182" t="s">
        <v>227</v>
      </c>
      <c r="D137" s="182" t="s">
        <v>190</v>
      </c>
      <c r="E137" s="183" t="s">
        <v>1254</v>
      </c>
      <c r="F137" s="262" t="s">
        <v>1255</v>
      </c>
      <c r="G137" s="262"/>
      <c r="H137" s="262"/>
      <c r="I137" s="262"/>
      <c r="J137" s="184" t="s">
        <v>259</v>
      </c>
      <c r="K137" s="185">
        <v>1</v>
      </c>
      <c r="L137" s="263">
        <v>0</v>
      </c>
      <c r="M137" s="264"/>
      <c r="N137" s="265">
        <f t="shared" si="5"/>
        <v>0</v>
      </c>
      <c r="O137" s="253"/>
      <c r="P137" s="253"/>
      <c r="Q137" s="253"/>
      <c r="R137" s="38"/>
      <c r="T137" s="179" t="s">
        <v>22</v>
      </c>
      <c r="U137" s="45" t="s">
        <v>44</v>
      </c>
      <c r="V137" s="37"/>
      <c r="W137" s="180">
        <f t="shared" si="6"/>
        <v>0</v>
      </c>
      <c r="X137" s="180">
        <v>0</v>
      </c>
      <c r="Y137" s="180">
        <f t="shared" si="7"/>
        <v>0</v>
      </c>
      <c r="Z137" s="180">
        <v>0</v>
      </c>
      <c r="AA137" s="181">
        <f t="shared" si="8"/>
        <v>0</v>
      </c>
      <c r="AR137" s="19" t="s">
        <v>215</v>
      </c>
      <c r="AT137" s="19" t="s">
        <v>190</v>
      </c>
      <c r="AU137" s="19" t="s">
        <v>105</v>
      </c>
      <c r="AY137" s="19" t="s">
        <v>183</v>
      </c>
      <c r="BE137" s="119">
        <f t="shared" si="9"/>
        <v>0</v>
      </c>
      <c r="BF137" s="119">
        <f t="shared" si="10"/>
        <v>0</v>
      </c>
      <c r="BG137" s="119">
        <f t="shared" si="11"/>
        <v>0</v>
      </c>
      <c r="BH137" s="119">
        <f t="shared" si="12"/>
        <v>0</v>
      </c>
      <c r="BI137" s="119">
        <f t="shared" si="13"/>
        <v>0</v>
      </c>
      <c r="BJ137" s="19" t="s">
        <v>87</v>
      </c>
      <c r="BK137" s="119">
        <f t="shared" si="14"/>
        <v>0</v>
      </c>
      <c r="BL137" s="19" t="s">
        <v>198</v>
      </c>
      <c r="BM137" s="19" t="s">
        <v>1256</v>
      </c>
    </row>
    <row r="138" spans="2:63" s="10" customFormat="1" ht="29.9" customHeight="1">
      <c r="B138" s="164"/>
      <c r="C138" s="165"/>
      <c r="D138" s="174" t="s">
        <v>1225</v>
      </c>
      <c r="E138" s="174"/>
      <c r="F138" s="174"/>
      <c r="G138" s="174"/>
      <c r="H138" s="174"/>
      <c r="I138" s="174"/>
      <c r="J138" s="174"/>
      <c r="K138" s="174"/>
      <c r="L138" s="174"/>
      <c r="M138" s="174"/>
      <c r="N138" s="260">
        <f>BK138</f>
        <v>0</v>
      </c>
      <c r="O138" s="261"/>
      <c r="P138" s="261"/>
      <c r="Q138" s="261"/>
      <c r="R138" s="167"/>
      <c r="T138" s="168"/>
      <c r="U138" s="165"/>
      <c r="V138" s="165"/>
      <c r="W138" s="169">
        <f>SUM(W139:W151)</f>
        <v>0</v>
      </c>
      <c r="X138" s="165"/>
      <c r="Y138" s="169">
        <f>SUM(Y139:Y151)</f>
        <v>0</v>
      </c>
      <c r="Z138" s="165"/>
      <c r="AA138" s="170">
        <f>SUM(AA139:AA151)</f>
        <v>0</v>
      </c>
      <c r="AR138" s="171" t="s">
        <v>198</v>
      </c>
      <c r="AT138" s="172" t="s">
        <v>78</v>
      </c>
      <c r="AU138" s="172" t="s">
        <v>87</v>
      </c>
      <c r="AY138" s="171" t="s">
        <v>183</v>
      </c>
      <c r="BK138" s="173">
        <f>SUM(BK139:BK151)</f>
        <v>0</v>
      </c>
    </row>
    <row r="139" spans="2:65" s="1" customFormat="1" ht="22.5" customHeight="1">
      <c r="B139" s="36"/>
      <c r="C139" s="182" t="s">
        <v>232</v>
      </c>
      <c r="D139" s="182" t="s">
        <v>190</v>
      </c>
      <c r="E139" s="183" t="s">
        <v>1257</v>
      </c>
      <c r="F139" s="262" t="s">
        <v>1258</v>
      </c>
      <c r="G139" s="262"/>
      <c r="H139" s="262"/>
      <c r="I139" s="262"/>
      <c r="J139" s="184" t="s">
        <v>259</v>
      </c>
      <c r="K139" s="185">
        <v>2</v>
      </c>
      <c r="L139" s="263">
        <v>0</v>
      </c>
      <c r="M139" s="264"/>
      <c r="N139" s="265">
        <f aca="true" t="shared" si="15" ref="N139:N151">ROUND(L139*K139,2)</f>
        <v>0</v>
      </c>
      <c r="O139" s="253"/>
      <c r="P139" s="253"/>
      <c r="Q139" s="253"/>
      <c r="R139" s="38"/>
      <c r="T139" s="179" t="s">
        <v>22</v>
      </c>
      <c r="U139" s="45" t="s">
        <v>44</v>
      </c>
      <c r="V139" s="37"/>
      <c r="W139" s="180">
        <f aca="true" t="shared" si="16" ref="W139:W151">V139*K139</f>
        <v>0</v>
      </c>
      <c r="X139" s="180">
        <v>0</v>
      </c>
      <c r="Y139" s="180">
        <f aca="true" t="shared" si="17" ref="Y139:Y151">X139*K139</f>
        <v>0</v>
      </c>
      <c r="Z139" s="180">
        <v>0</v>
      </c>
      <c r="AA139" s="181">
        <f aca="true" t="shared" si="18" ref="AA139:AA151">Z139*K139</f>
        <v>0</v>
      </c>
      <c r="AR139" s="19" t="s">
        <v>215</v>
      </c>
      <c r="AT139" s="19" t="s">
        <v>190</v>
      </c>
      <c r="AU139" s="19" t="s">
        <v>105</v>
      </c>
      <c r="AY139" s="19" t="s">
        <v>183</v>
      </c>
      <c r="BE139" s="119">
        <f aca="true" t="shared" si="19" ref="BE139:BE151">IF(U139="základní",N139,0)</f>
        <v>0</v>
      </c>
      <c r="BF139" s="119">
        <f aca="true" t="shared" si="20" ref="BF139:BF151">IF(U139="snížená",N139,0)</f>
        <v>0</v>
      </c>
      <c r="BG139" s="119">
        <f aca="true" t="shared" si="21" ref="BG139:BG151">IF(U139="zákl. přenesená",N139,0)</f>
        <v>0</v>
      </c>
      <c r="BH139" s="119">
        <f aca="true" t="shared" si="22" ref="BH139:BH151">IF(U139="sníž. přenesená",N139,0)</f>
        <v>0</v>
      </c>
      <c r="BI139" s="119">
        <f aca="true" t="shared" si="23" ref="BI139:BI151">IF(U139="nulová",N139,0)</f>
        <v>0</v>
      </c>
      <c r="BJ139" s="19" t="s">
        <v>87</v>
      </c>
      <c r="BK139" s="119">
        <f aca="true" t="shared" si="24" ref="BK139:BK151">ROUND(L139*K139,2)</f>
        <v>0</v>
      </c>
      <c r="BL139" s="19" t="s">
        <v>198</v>
      </c>
      <c r="BM139" s="19" t="s">
        <v>1259</v>
      </c>
    </row>
    <row r="140" spans="2:65" s="1" customFormat="1" ht="31.5" customHeight="1">
      <c r="B140" s="36"/>
      <c r="C140" s="182" t="s">
        <v>237</v>
      </c>
      <c r="D140" s="182" t="s">
        <v>190</v>
      </c>
      <c r="E140" s="183" t="s">
        <v>1260</v>
      </c>
      <c r="F140" s="262" t="s">
        <v>1261</v>
      </c>
      <c r="G140" s="262"/>
      <c r="H140" s="262"/>
      <c r="I140" s="262"/>
      <c r="J140" s="184" t="s">
        <v>259</v>
      </c>
      <c r="K140" s="185">
        <v>1</v>
      </c>
      <c r="L140" s="263">
        <v>0</v>
      </c>
      <c r="M140" s="264"/>
      <c r="N140" s="265">
        <f t="shared" si="15"/>
        <v>0</v>
      </c>
      <c r="O140" s="253"/>
      <c r="P140" s="253"/>
      <c r="Q140" s="253"/>
      <c r="R140" s="38"/>
      <c r="T140" s="179" t="s">
        <v>22</v>
      </c>
      <c r="U140" s="45" t="s">
        <v>44</v>
      </c>
      <c r="V140" s="37"/>
      <c r="W140" s="180">
        <f t="shared" si="16"/>
        <v>0</v>
      </c>
      <c r="X140" s="180">
        <v>0</v>
      </c>
      <c r="Y140" s="180">
        <f t="shared" si="17"/>
        <v>0</v>
      </c>
      <c r="Z140" s="180">
        <v>0</v>
      </c>
      <c r="AA140" s="181">
        <f t="shared" si="18"/>
        <v>0</v>
      </c>
      <c r="AR140" s="19" t="s">
        <v>215</v>
      </c>
      <c r="AT140" s="19" t="s">
        <v>190</v>
      </c>
      <c r="AU140" s="19" t="s">
        <v>105</v>
      </c>
      <c r="AY140" s="19" t="s">
        <v>183</v>
      </c>
      <c r="BE140" s="119">
        <f t="shared" si="19"/>
        <v>0</v>
      </c>
      <c r="BF140" s="119">
        <f t="shared" si="20"/>
        <v>0</v>
      </c>
      <c r="BG140" s="119">
        <f t="shared" si="21"/>
        <v>0</v>
      </c>
      <c r="BH140" s="119">
        <f t="shared" si="22"/>
        <v>0</v>
      </c>
      <c r="BI140" s="119">
        <f t="shared" si="23"/>
        <v>0</v>
      </c>
      <c r="BJ140" s="19" t="s">
        <v>87</v>
      </c>
      <c r="BK140" s="119">
        <f t="shared" si="24"/>
        <v>0</v>
      </c>
      <c r="BL140" s="19" t="s">
        <v>198</v>
      </c>
      <c r="BM140" s="19" t="s">
        <v>1262</v>
      </c>
    </row>
    <row r="141" spans="2:65" s="1" customFormat="1" ht="31.5" customHeight="1">
      <c r="B141" s="36"/>
      <c r="C141" s="182" t="s">
        <v>241</v>
      </c>
      <c r="D141" s="182" t="s">
        <v>190</v>
      </c>
      <c r="E141" s="183" t="s">
        <v>1263</v>
      </c>
      <c r="F141" s="262" t="s">
        <v>1264</v>
      </c>
      <c r="G141" s="262"/>
      <c r="H141" s="262"/>
      <c r="I141" s="262"/>
      <c r="J141" s="184" t="s">
        <v>259</v>
      </c>
      <c r="K141" s="185">
        <v>3</v>
      </c>
      <c r="L141" s="263">
        <v>0</v>
      </c>
      <c r="M141" s="264"/>
      <c r="N141" s="265">
        <f t="shared" si="15"/>
        <v>0</v>
      </c>
      <c r="O141" s="253"/>
      <c r="P141" s="253"/>
      <c r="Q141" s="253"/>
      <c r="R141" s="38"/>
      <c r="T141" s="179" t="s">
        <v>22</v>
      </c>
      <c r="U141" s="45" t="s">
        <v>44</v>
      </c>
      <c r="V141" s="37"/>
      <c r="W141" s="180">
        <f t="shared" si="16"/>
        <v>0</v>
      </c>
      <c r="X141" s="180">
        <v>0</v>
      </c>
      <c r="Y141" s="180">
        <f t="shared" si="17"/>
        <v>0</v>
      </c>
      <c r="Z141" s="180">
        <v>0</v>
      </c>
      <c r="AA141" s="181">
        <f t="shared" si="18"/>
        <v>0</v>
      </c>
      <c r="AR141" s="19" t="s">
        <v>215</v>
      </c>
      <c r="AT141" s="19" t="s">
        <v>190</v>
      </c>
      <c r="AU141" s="19" t="s">
        <v>105</v>
      </c>
      <c r="AY141" s="19" t="s">
        <v>183</v>
      </c>
      <c r="BE141" s="119">
        <f t="shared" si="19"/>
        <v>0</v>
      </c>
      <c r="BF141" s="119">
        <f t="shared" si="20"/>
        <v>0</v>
      </c>
      <c r="BG141" s="119">
        <f t="shared" si="21"/>
        <v>0</v>
      </c>
      <c r="BH141" s="119">
        <f t="shared" si="22"/>
        <v>0</v>
      </c>
      <c r="BI141" s="119">
        <f t="shared" si="23"/>
        <v>0</v>
      </c>
      <c r="BJ141" s="19" t="s">
        <v>87</v>
      </c>
      <c r="BK141" s="119">
        <f t="shared" si="24"/>
        <v>0</v>
      </c>
      <c r="BL141" s="19" t="s">
        <v>198</v>
      </c>
      <c r="BM141" s="19" t="s">
        <v>1265</v>
      </c>
    </row>
    <row r="142" spans="2:65" s="1" customFormat="1" ht="31.5" customHeight="1">
      <c r="B142" s="36"/>
      <c r="C142" s="182" t="s">
        <v>11</v>
      </c>
      <c r="D142" s="182" t="s">
        <v>190</v>
      </c>
      <c r="E142" s="183" t="s">
        <v>1266</v>
      </c>
      <c r="F142" s="262" t="s">
        <v>1267</v>
      </c>
      <c r="G142" s="262"/>
      <c r="H142" s="262"/>
      <c r="I142" s="262"/>
      <c r="J142" s="184" t="s">
        <v>301</v>
      </c>
      <c r="K142" s="185">
        <v>36</v>
      </c>
      <c r="L142" s="263">
        <v>0</v>
      </c>
      <c r="M142" s="264"/>
      <c r="N142" s="265">
        <f t="shared" si="15"/>
        <v>0</v>
      </c>
      <c r="O142" s="253"/>
      <c r="P142" s="253"/>
      <c r="Q142" s="253"/>
      <c r="R142" s="38"/>
      <c r="T142" s="179" t="s">
        <v>22</v>
      </c>
      <c r="U142" s="45" t="s">
        <v>44</v>
      </c>
      <c r="V142" s="37"/>
      <c r="W142" s="180">
        <f t="shared" si="16"/>
        <v>0</v>
      </c>
      <c r="X142" s="180">
        <v>0</v>
      </c>
      <c r="Y142" s="180">
        <f t="shared" si="17"/>
        <v>0</v>
      </c>
      <c r="Z142" s="180">
        <v>0</v>
      </c>
      <c r="AA142" s="181">
        <f t="shared" si="18"/>
        <v>0</v>
      </c>
      <c r="AR142" s="19" t="s">
        <v>215</v>
      </c>
      <c r="AT142" s="19" t="s">
        <v>190</v>
      </c>
      <c r="AU142" s="19" t="s">
        <v>105</v>
      </c>
      <c r="AY142" s="19" t="s">
        <v>183</v>
      </c>
      <c r="BE142" s="119">
        <f t="shared" si="19"/>
        <v>0</v>
      </c>
      <c r="BF142" s="119">
        <f t="shared" si="20"/>
        <v>0</v>
      </c>
      <c r="BG142" s="119">
        <f t="shared" si="21"/>
        <v>0</v>
      </c>
      <c r="BH142" s="119">
        <f t="shared" si="22"/>
        <v>0</v>
      </c>
      <c r="BI142" s="119">
        <f t="shared" si="23"/>
        <v>0</v>
      </c>
      <c r="BJ142" s="19" t="s">
        <v>87</v>
      </c>
      <c r="BK142" s="119">
        <f t="shared" si="24"/>
        <v>0</v>
      </c>
      <c r="BL142" s="19" t="s">
        <v>198</v>
      </c>
      <c r="BM142" s="19" t="s">
        <v>1268</v>
      </c>
    </row>
    <row r="143" spans="2:65" s="1" customFormat="1" ht="31.5" customHeight="1">
      <c r="B143" s="36"/>
      <c r="C143" s="182" t="s">
        <v>248</v>
      </c>
      <c r="D143" s="182" t="s">
        <v>190</v>
      </c>
      <c r="E143" s="183" t="s">
        <v>1269</v>
      </c>
      <c r="F143" s="262" t="s">
        <v>1270</v>
      </c>
      <c r="G143" s="262"/>
      <c r="H143" s="262"/>
      <c r="I143" s="262"/>
      <c r="J143" s="184" t="s">
        <v>301</v>
      </c>
      <c r="K143" s="185">
        <v>12</v>
      </c>
      <c r="L143" s="263">
        <v>0</v>
      </c>
      <c r="M143" s="264"/>
      <c r="N143" s="265">
        <f t="shared" si="15"/>
        <v>0</v>
      </c>
      <c r="O143" s="253"/>
      <c r="P143" s="253"/>
      <c r="Q143" s="253"/>
      <c r="R143" s="38"/>
      <c r="T143" s="179" t="s">
        <v>22</v>
      </c>
      <c r="U143" s="45" t="s">
        <v>44</v>
      </c>
      <c r="V143" s="37"/>
      <c r="W143" s="180">
        <f t="shared" si="16"/>
        <v>0</v>
      </c>
      <c r="X143" s="180">
        <v>0</v>
      </c>
      <c r="Y143" s="180">
        <f t="shared" si="17"/>
        <v>0</v>
      </c>
      <c r="Z143" s="180">
        <v>0</v>
      </c>
      <c r="AA143" s="181">
        <f t="shared" si="18"/>
        <v>0</v>
      </c>
      <c r="AR143" s="19" t="s">
        <v>215</v>
      </c>
      <c r="AT143" s="19" t="s">
        <v>190</v>
      </c>
      <c r="AU143" s="19" t="s">
        <v>105</v>
      </c>
      <c r="AY143" s="19" t="s">
        <v>183</v>
      </c>
      <c r="BE143" s="119">
        <f t="shared" si="19"/>
        <v>0</v>
      </c>
      <c r="BF143" s="119">
        <f t="shared" si="20"/>
        <v>0</v>
      </c>
      <c r="BG143" s="119">
        <f t="shared" si="21"/>
        <v>0</v>
      </c>
      <c r="BH143" s="119">
        <f t="shared" si="22"/>
        <v>0</v>
      </c>
      <c r="BI143" s="119">
        <f t="shared" si="23"/>
        <v>0</v>
      </c>
      <c r="BJ143" s="19" t="s">
        <v>87</v>
      </c>
      <c r="BK143" s="119">
        <f t="shared" si="24"/>
        <v>0</v>
      </c>
      <c r="BL143" s="19" t="s">
        <v>198</v>
      </c>
      <c r="BM143" s="19" t="s">
        <v>1271</v>
      </c>
    </row>
    <row r="144" spans="2:65" s="1" customFormat="1" ht="31.5" customHeight="1">
      <c r="B144" s="36"/>
      <c r="C144" s="182" t="s">
        <v>252</v>
      </c>
      <c r="D144" s="182" t="s">
        <v>190</v>
      </c>
      <c r="E144" s="183" t="s">
        <v>1272</v>
      </c>
      <c r="F144" s="262" t="s">
        <v>1273</v>
      </c>
      <c r="G144" s="262"/>
      <c r="H144" s="262"/>
      <c r="I144" s="262"/>
      <c r="J144" s="184" t="s">
        <v>301</v>
      </c>
      <c r="K144" s="185">
        <v>8</v>
      </c>
      <c r="L144" s="263">
        <v>0</v>
      </c>
      <c r="M144" s="264"/>
      <c r="N144" s="265">
        <f t="shared" si="15"/>
        <v>0</v>
      </c>
      <c r="O144" s="253"/>
      <c r="P144" s="253"/>
      <c r="Q144" s="253"/>
      <c r="R144" s="38"/>
      <c r="T144" s="179" t="s">
        <v>22</v>
      </c>
      <c r="U144" s="45" t="s">
        <v>44</v>
      </c>
      <c r="V144" s="37"/>
      <c r="W144" s="180">
        <f t="shared" si="16"/>
        <v>0</v>
      </c>
      <c r="X144" s="180">
        <v>0</v>
      </c>
      <c r="Y144" s="180">
        <f t="shared" si="17"/>
        <v>0</v>
      </c>
      <c r="Z144" s="180">
        <v>0</v>
      </c>
      <c r="AA144" s="181">
        <f t="shared" si="18"/>
        <v>0</v>
      </c>
      <c r="AR144" s="19" t="s">
        <v>215</v>
      </c>
      <c r="AT144" s="19" t="s">
        <v>190</v>
      </c>
      <c r="AU144" s="19" t="s">
        <v>105</v>
      </c>
      <c r="AY144" s="19" t="s">
        <v>183</v>
      </c>
      <c r="BE144" s="119">
        <f t="shared" si="19"/>
        <v>0</v>
      </c>
      <c r="BF144" s="119">
        <f t="shared" si="20"/>
        <v>0</v>
      </c>
      <c r="BG144" s="119">
        <f t="shared" si="21"/>
        <v>0</v>
      </c>
      <c r="BH144" s="119">
        <f t="shared" si="22"/>
        <v>0</v>
      </c>
      <c r="BI144" s="119">
        <f t="shared" si="23"/>
        <v>0</v>
      </c>
      <c r="BJ144" s="19" t="s">
        <v>87</v>
      </c>
      <c r="BK144" s="119">
        <f t="shared" si="24"/>
        <v>0</v>
      </c>
      <c r="BL144" s="19" t="s">
        <v>198</v>
      </c>
      <c r="BM144" s="19" t="s">
        <v>1274</v>
      </c>
    </row>
    <row r="145" spans="2:65" s="1" customFormat="1" ht="31.5" customHeight="1">
      <c r="B145" s="36"/>
      <c r="C145" s="182" t="s">
        <v>256</v>
      </c>
      <c r="D145" s="182" t="s">
        <v>190</v>
      </c>
      <c r="E145" s="183" t="s">
        <v>1275</v>
      </c>
      <c r="F145" s="262" t="s">
        <v>1276</v>
      </c>
      <c r="G145" s="262"/>
      <c r="H145" s="262"/>
      <c r="I145" s="262"/>
      <c r="J145" s="184" t="s">
        <v>301</v>
      </c>
      <c r="K145" s="185">
        <v>24</v>
      </c>
      <c r="L145" s="263">
        <v>0</v>
      </c>
      <c r="M145" s="264"/>
      <c r="N145" s="265">
        <f t="shared" si="15"/>
        <v>0</v>
      </c>
      <c r="O145" s="253"/>
      <c r="P145" s="253"/>
      <c r="Q145" s="253"/>
      <c r="R145" s="38"/>
      <c r="T145" s="179" t="s">
        <v>22</v>
      </c>
      <c r="U145" s="45" t="s">
        <v>44</v>
      </c>
      <c r="V145" s="37"/>
      <c r="W145" s="180">
        <f t="shared" si="16"/>
        <v>0</v>
      </c>
      <c r="X145" s="180">
        <v>0</v>
      </c>
      <c r="Y145" s="180">
        <f t="shared" si="17"/>
        <v>0</v>
      </c>
      <c r="Z145" s="180">
        <v>0</v>
      </c>
      <c r="AA145" s="181">
        <f t="shared" si="18"/>
        <v>0</v>
      </c>
      <c r="AR145" s="19" t="s">
        <v>215</v>
      </c>
      <c r="AT145" s="19" t="s">
        <v>190</v>
      </c>
      <c r="AU145" s="19" t="s">
        <v>105</v>
      </c>
      <c r="AY145" s="19" t="s">
        <v>183</v>
      </c>
      <c r="BE145" s="119">
        <f t="shared" si="19"/>
        <v>0</v>
      </c>
      <c r="BF145" s="119">
        <f t="shared" si="20"/>
        <v>0</v>
      </c>
      <c r="BG145" s="119">
        <f t="shared" si="21"/>
        <v>0</v>
      </c>
      <c r="BH145" s="119">
        <f t="shared" si="22"/>
        <v>0</v>
      </c>
      <c r="BI145" s="119">
        <f t="shared" si="23"/>
        <v>0</v>
      </c>
      <c r="BJ145" s="19" t="s">
        <v>87</v>
      </c>
      <c r="BK145" s="119">
        <f t="shared" si="24"/>
        <v>0</v>
      </c>
      <c r="BL145" s="19" t="s">
        <v>198</v>
      </c>
      <c r="BM145" s="19" t="s">
        <v>1277</v>
      </c>
    </row>
    <row r="146" spans="2:65" s="1" customFormat="1" ht="22.5" customHeight="1">
      <c r="B146" s="36"/>
      <c r="C146" s="182" t="s">
        <v>261</v>
      </c>
      <c r="D146" s="182" t="s">
        <v>190</v>
      </c>
      <c r="E146" s="183" t="s">
        <v>1278</v>
      </c>
      <c r="F146" s="262" t="s">
        <v>1279</v>
      </c>
      <c r="G146" s="262"/>
      <c r="H146" s="262"/>
      <c r="I146" s="262"/>
      <c r="J146" s="184" t="s">
        <v>301</v>
      </c>
      <c r="K146" s="185">
        <v>9</v>
      </c>
      <c r="L146" s="263">
        <v>0</v>
      </c>
      <c r="M146" s="264"/>
      <c r="N146" s="265">
        <f t="shared" si="15"/>
        <v>0</v>
      </c>
      <c r="O146" s="253"/>
      <c r="P146" s="253"/>
      <c r="Q146" s="253"/>
      <c r="R146" s="38"/>
      <c r="T146" s="179" t="s">
        <v>22</v>
      </c>
      <c r="U146" s="45" t="s">
        <v>44</v>
      </c>
      <c r="V146" s="37"/>
      <c r="W146" s="180">
        <f t="shared" si="16"/>
        <v>0</v>
      </c>
      <c r="X146" s="180">
        <v>0</v>
      </c>
      <c r="Y146" s="180">
        <f t="shared" si="17"/>
        <v>0</v>
      </c>
      <c r="Z146" s="180">
        <v>0</v>
      </c>
      <c r="AA146" s="181">
        <f t="shared" si="18"/>
        <v>0</v>
      </c>
      <c r="AR146" s="19" t="s">
        <v>215</v>
      </c>
      <c r="AT146" s="19" t="s">
        <v>190</v>
      </c>
      <c r="AU146" s="19" t="s">
        <v>105</v>
      </c>
      <c r="AY146" s="19" t="s">
        <v>183</v>
      </c>
      <c r="BE146" s="119">
        <f t="shared" si="19"/>
        <v>0</v>
      </c>
      <c r="BF146" s="119">
        <f t="shared" si="20"/>
        <v>0</v>
      </c>
      <c r="BG146" s="119">
        <f t="shared" si="21"/>
        <v>0</v>
      </c>
      <c r="BH146" s="119">
        <f t="shared" si="22"/>
        <v>0</v>
      </c>
      <c r="BI146" s="119">
        <f t="shared" si="23"/>
        <v>0</v>
      </c>
      <c r="BJ146" s="19" t="s">
        <v>87</v>
      </c>
      <c r="BK146" s="119">
        <f t="shared" si="24"/>
        <v>0</v>
      </c>
      <c r="BL146" s="19" t="s">
        <v>198</v>
      </c>
      <c r="BM146" s="19" t="s">
        <v>1280</v>
      </c>
    </row>
    <row r="147" spans="2:65" s="1" customFormat="1" ht="31.5" customHeight="1">
      <c r="B147" s="36"/>
      <c r="C147" s="182" t="s">
        <v>265</v>
      </c>
      <c r="D147" s="182" t="s">
        <v>190</v>
      </c>
      <c r="E147" s="183" t="s">
        <v>1281</v>
      </c>
      <c r="F147" s="262" t="s">
        <v>1282</v>
      </c>
      <c r="G147" s="262"/>
      <c r="H147" s="262"/>
      <c r="I147" s="262"/>
      <c r="J147" s="184" t="s">
        <v>301</v>
      </c>
      <c r="K147" s="185">
        <v>6</v>
      </c>
      <c r="L147" s="263">
        <v>0</v>
      </c>
      <c r="M147" s="264"/>
      <c r="N147" s="265">
        <f t="shared" si="15"/>
        <v>0</v>
      </c>
      <c r="O147" s="253"/>
      <c r="P147" s="253"/>
      <c r="Q147" s="253"/>
      <c r="R147" s="38"/>
      <c r="T147" s="179" t="s">
        <v>22</v>
      </c>
      <c r="U147" s="45" t="s">
        <v>44</v>
      </c>
      <c r="V147" s="37"/>
      <c r="W147" s="180">
        <f t="shared" si="16"/>
        <v>0</v>
      </c>
      <c r="X147" s="180">
        <v>0</v>
      </c>
      <c r="Y147" s="180">
        <f t="shared" si="17"/>
        <v>0</v>
      </c>
      <c r="Z147" s="180">
        <v>0</v>
      </c>
      <c r="AA147" s="181">
        <f t="shared" si="18"/>
        <v>0</v>
      </c>
      <c r="AR147" s="19" t="s">
        <v>215</v>
      </c>
      <c r="AT147" s="19" t="s">
        <v>190</v>
      </c>
      <c r="AU147" s="19" t="s">
        <v>105</v>
      </c>
      <c r="AY147" s="19" t="s">
        <v>183</v>
      </c>
      <c r="BE147" s="119">
        <f t="shared" si="19"/>
        <v>0</v>
      </c>
      <c r="BF147" s="119">
        <f t="shared" si="20"/>
        <v>0</v>
      </c>
      <c r="BG147" s="119">
        <f t="shared" si="21"/>
        <v>0</v>
      </c>
      <c r="BH147" s="119">
        <f t="shared" si="22"/>
        <v>0</v>
      </c>
      <c r="BI147" s="119">
        <f t="shared" si="23"/>
        <v>0</v>
      </c>
      <c r="BJ147" s="19" t="s">
        <v>87</v>
      </c>
      <c r="BK147" s="119">
        <f t="shared" si="24"/>
        <v>0</v>
      </c>
      <c r="BL147" s="19" t="s">
        <v>198</v>
      </c>
      <c r="BM147" s="19" t="s">
        <v>1283</v>
      </c>
    </row>
    <row r="148" spans="2:65" s="1" customFormat="1" ht="31.5" customHeight="1">
      <c r="B148" s="36"/>
      <c r="C148" s="182" t="s">
        <v>10</v>
      </c>
      <c r="D148" s="182" t="s">
        <v>190</v>
      </c>
      <c r="E148" s="183" t="s">
        <v>1284</v>
      </c>
      <c r="F148" s="262" t="s">
        <v>1285</v>
      </c>
      <c r="G148" s="262"/>
      <c r="H148" s="262"/>
      <c r="I148" s="262"/>
      <c r="J148" s="184" t="s">
        <v>301</v>
      </c>
      <c r="K148" s="185">
        <v>30</v>
      </c>
      <c r="L148" s="263">
        <v>0</v>
      </c>
      <c r="M148" s="264"/>
      <c r="N148" s="265">
        <f t="shared" si="15"/>
        <v>0</v>
      </c>
      <c r="O148" s="253"/>
      <c r="P148" s="253"/>
      <c r="Q148" s="253"/>
      <c r="R148" s="38"/>
      <c r="T148" s="179" t="s">
        <v>22</v>
      </c>
      <c r="U148" s="45" t="s">
        <v>44</v>
      </c>
      <c r="V148" s="37"/>
      <c r="W148" s="180">
        <f t="shared" si="16"/>
        <v>0</v>
      </c>
      <c r="X148" s="180">
        <v>0</v>
      </c>
      <c r="Y148" s="180">
        <f t="shared" si="17"/>
        <v>0</v>
      </c>
      <c r="Z148" s="180">
        <v>0</v>
      </c>
      <c r="AA148" s="181">
        <f t="shared" si="18"/>
        <v>0</v>
      </c>
      <c r="AR148" s="19" t="s">
        <v>215</v>
      </c>
      <c r="AT148" s="19" t="s">
        <v>190</v>
      </c>
      <c r="AU148" s="19" t="s">
        <v>105</v>
      </c>
      <c r="AY148" s="19" t="s">
        <v>183</v>
      </c>
      <c r="BE148" s="119">
        <f t="shared" si="19"/>
        <v>0</v>
      </c>
      <c r="BF148" s="119">
        <f t="shared" si="20"/>
        <v>0</v>
      </c>
      <c r="BG148" s="119">
        <f t="shared" si="21"/>
        <v>0</v>
      </c>
      <c r="BH148" s="119">
        <f t="shared" si="22"/>
        <v>0</v>
      </c>
      <c r="BI148" s="119">
        <f t="shared" si="23"/>
        <v>0</v>
      </c>
      <c r="BJ148" s="19" t="s">
        <v>87</v>
      </c>
      <c r="BK148" s="119">
        <f t="shared" si="24"/>
        <v>0</v>
      </c>
      <c r="BL148" s="19" t="s">
        <v>198</v>
      </c>
      <c r="BM148" s="19" t="s">
        <v>1286</v>
      </c>
    </row>
    <row r="149" spans="2:65" s="1" customFormat="1" ht="22.5" customHeight="1">
      <c r="B149" s="36"/>
      <c r="C149" s="182" t="s">
        <v>272</v>
      </c>
      <c r="D149" s="182" t="s">
        <v>190</v>
      </c>
      <c r="E149" s="183" t="s">
        <v>1287</v>
      </c>
      <c r="F149" s="262" t="s">
        <v>1288</v>
      </c>
      <c r="G149" s="262"/>
      <c r="H149" s="262"/>
      <c r="I149" s="262"/>
      <c r="J149" s="184" t="s">
        <v>301</v>
      </c>
      <c r="K149" s="185">
        <v>108</v>
      </c>
      <c r="L149" s="263">
        <v>0</v>
      </c>
      <c r="M149" s="264"/>
      <c r="N149" s="265">
        <f t="shared" si="15"/>
        <v>0</v>
      </c>
      <c r="O149" s="253"/>
      <c r="P149" s="253"/>
      <c r="Q149" s="253"/>
      <c r="R149" s="38"/>
      <c r="T149" s="179" t="s">
        <v>22</v>
      </c>
      <c r="U149" s="45" t="s">
        <v>44</v>
      </c>
      <c r="V149" s="37"/>
      <c r="W149" s="180">
        <f t="shared" si="16"/>
        <v>0</v>
      </c>
      <c r="X149" s="180">
        <v>0</v>
      </c>
      <c r="Y149" s="180">
        <f t="shared" si="17"/>
        <v>0</v>
      </c>
      <c r="Z149" s="180">
        <v>0</v>
      </c>
      <c r="AA149" s="181">
        <f t="shared" si="18"/>
        <v>0</v>
      </c>
      <c r="AR149" s="19" t="s">
        <v>215</v>
      </c>
      <c r="AT149" s="19" t="s">
        <v>190</v>
      </c>
      <c r="AU149" s="19" t="s">
        <v>105</v>
      </c>
      <c r="AY149" s="19" t="s">
        <v>183</v>
      </c>
      <c r="BE149" s="119">
        <f t="shared" si="19"/>
        <v>0</v>
      </c>
      <c r="BF149" s="119">
        <f t="shared" si="20"/>
        <v>0</v>
      </c>
      <c r="BG149" s="119">
        <f t="shared" si="21"/>
        <v>0</v>
      </c>
      <c r="BH149" s="119">
        <f t="shared" si="22"/>
        <v>0</v>
      </c>
      <c r="BI149" s="119">
        <f t="shared" si="23"/>
        <v>0</v>
      </c>
      <c r="BJ149" s="19" t="s">
        <v>87</v>
      </c>
      <c r="BK149" s="119">
        <f t="shared" si="24"/>
        <v>0</v>
      </c>
      <c r="BL149" s="19" t="s">
        <v>198</v>
      </c>
      <c r="BM149" s="19" t="s">
        <v>1289</v>
      </c>
    </row>
    <row r="150" spans="2:65" s="1" customFormat="1" ht="22.5" customHeight="1">
      <c r="B150" s="36"/>
      <c r="C150" s="182" t="s">
        <v>276</v>
      </c>
      <c r="D150" s="182" t="s">
        <v>190</v>
      </c>
      <c r="E150" s="183" t="s">
        <v>1290</v>
      </c>
      <c r="F150" s="262" t="s">
        <v>1291</v>
      </c>
      <c r="G150" s="262"/>
      <c r="H150" s="262"/>
      <c r="I150" s="262"/>
      <c r="J150" s="184" t="s">
        <v>259</v>
      </c>
      <c r="K150" s="185">
        <v>1</v>
      </c>
      <c r="L150" s="263">
        <v>0</v>
      </c>
      <c r="M150" s="264"/>
      <c r="N150" s="265">
        <f t="shared" si="15"/>
        <v>0</v>
      </c>
      <c r="O150" s="253"/>
      <c r="P150" s="253"/>
      <c r="Q150" s="253"/>
      <c r="R150" s="38"/>
      <c r="T150" s="179" t="s">
        <v>22</v>
      </c>
      <c r="U150" s="45" t="s">
        <v>44</v>
      </c>
      <c r="V150" s="37"/>
      <c r="W150" s="180">
        <f t="shared" si="16"/>
        <v>0</v>
      </c>
      <c r="X150" s="180">
        <v>0</v>
      </c>
      <c r="Y150" s="180">
        <f t="shared" si="17"/>
        <v>0</v>
      </c>
      <c r="Z150" s="180">
        <v>0</v>
      </c>
      <c r="AA150" s="181">
        <f t="shared" si="18"/>
        <v>0</v>
      </c>
      <c r="AR150" s="19" t="s">
        <v>215</v>
      </c>
      <c r="AT150" s="19" t="s">
        <v>190</v>
      </c>
      <c r="AU150" s="19" t="s">
        <v>105</v>
      </c>
      <c r="AY150" s="19" t="s">
        <v>183</v>
      </c>
      <c r="BE150" s="119">
        <f t="shared" si="19"/>
        <v>0</v>
      </c>
      <c r="BF150" s="119">
        <f t="shared" si="20"/>
        <v>0</v>
      </c>
      <c r="BG150" s="119">
        <f t="shared" si="21"/>
        <v>0</v>
      </c>
      <c r="BH150" s="119">
        <f t="shared" si="22"/>
        <v>0</v>
      </c>
      <c r="BI150" s="119">
        <f t="shared" si="23"/>
        <v>0</v>
      </c>
      <c r="BJ150" s="19" t="s">
        <v>87</v>
      </c>
      <c r="BK150" s="119">
        <f t="shared" si="24"/>
        <v>0</v>
      </c>
      <c r="BL150" s="19" t="s">
        <v>198</v>
      </c>
      <c r="BM150" s="19" t="s">
        <v>1292</v>
      </c>
    </row>
    <row r="151" spans="2:65" s="1" customFormat="1" ht="22.5" customHeight="1">
      <c r="B151" s="36"/>
      <c r="C151" s="182" t="s">
        <v>280</v>
      </c>
      <c r="D151" s="182" t="s">
        <v>190</v>
      </c>
      <c r="E151" s="183" t="s">
        <v>1293</v>
      </c>
      <c r="F151" s="262" t="s">
        <v>1294</v>
      </c>
      <c r="G151" s="262"/>
      <c r="H151" s="262"/>
      <c r="I151" s="262"/>
      <c r="J151" s="184" t="s">
        <v>301</v>
      </c>
      <c r="K151" s="185">
        <v>12</v>
      </c>
      <c r="L151" s="263">
        <v>0</v>
      </c>
      <c r="M151" s="264"/>
      <c r="N151" s="265">
        <f t="shared" si="15"/>
        <v>0</v>
      </c>
      <c r="O151" s="253"/>
      <c r="P151" s="253"/>
      <c r="Q151" s="253"/>
      <c r="R151" s="38"/>
      <c r="T151" s="179" t="s">
        <v>22</v>
      </c>
      <c r="U151" s="45" t="s">
        <v>44</v>
      </c>
      <c r="V151" s="37"/>
      <c r="W151" s="180">
        <f t="shared" si="16"/>
        <v>0</v>
      </c>
      <c r="X151" s="180">
        <v>0</v>
      </c>
      <c r="Y151" s="180">
        <f t="shared" si="17"/>
        <v>0</v>
      </c>
      <c r="Z151" s="180">
        <v>0</v>
      </c>
      <c r="AA151" s="181">
        <f t="shared" si="18"/>
        <v>0</v>
      </c>
      <c r="AR151" s="19" t="s">
        <v>215</v>
      </c>
      <c r="AT151" s="19" t="s">
        <v>190</v>
      </c>
      <c r="AU151" s="19" t="s">
        <v>105</v>
      </c>
      <c r="AY151" s="19" t="s">
        <v>183</v>
      </c>
      <c r="BE151" s="119">
        <f t="shared" si="19"/>
        <v>0</v>
      </c>
      <c r="BF151" s="119">
        <f t="shared" si="20"/>
        <v>0</v>
      </c>
      <c r="BG151" s="119">
        <f t="shared" si="21"/>
        <v>0</v>
      </c>
      <c r="BH151" s="119">
        <f t="shared" si="22"/>
        <v>0</v>
      </c>
      <c r="BI151" s="119">
        <f t="shared" si="23"/>
        <v>0</v>
      </c>
      <c r="BJ151" s="19" t="s">
        <v>87</v>
      </c>
      <c r="BK151" s="119">
        <f t="shared" si="24"/>
        <v>0</v>
      </c>
      <c r="BL151" s="19" t="s">
        <v>198</v>
      </c>
      <c r="BM151" s="19" t="s">
        <v>1295</v>
      </c>
    </row>
    <row r="152" spans="2:63" s="10" customFormat="1" ht="37.4" customHeight="1">
      <c r="B152" s="164"/>
      <c r="C152" s="165"/>
      <c r="D152" s="166" t="s">
        <v>154</v>
      </c>
      <c r="E152" s="166"/>
      <c r="F152" s="166"/>
      <c r="G152" s="166"/>
      <c r="H152" s="166"/>
      <c r="I152" s="166"/>
      <c r="J152" s="166"/>
      <c r="K152" s="166"/>
      <c r="L152" s="166"/>
      <c r="M152" s="166"/>
      <c r="N152" s="247">
        <f>BK152</f>
        <v>0</v>
      </c>
      <c r="O152" s="248"/>
      <c r="P152" s="248"/>
      <c r="Q152" s="248"/>
      <c r="R152" s="167"/>
      <c r="T152" s="168"/>
      <c r="U152" s="165"/>
      <c r="V152" s="165"/>
      <c r="W152" s="169">
        <f>W153+W156+W158</f>
        <v>0</v>
      </c>
      <c r="X152" s="165"/>
      <c r="Y152" s="169">
        <f>Y153+Y156+Y158</f>
        <v>0</v>
      </c>
      <c r="Z152" s="165"/>
      <c r="AA152" s="170">
        <f>AA153+AA156+AA158</f>
        <v>0</v>
      </c>
      <c r="AR152" s="171" t="s">
        <v>202</v>
      </c>
      <c r="AT152" s="172" t="s">
        <v>78</v>
      </c>
      <c r="AU152" s="172" t="s">
        <v>79</v>
      </c>
      <c r="AY152" s="171" t="s">
        <v>183</v>
      </c>
      <c r="BK152" s="173">
        <f>BK153+BK156+BK158</f>
        <v>0</v>
      </c>
    </row>
    <row r="153" spans="2:63" s="10" customFormat="1" ht="19.9" customHeight="1">
      <c r="B153" s="164"/>
      <c r="C153" s="165"/>
      <c r="D153" s="174" t="s">
        <v>156</v>
      </c>
      <c r="E153" s="174"/>
      <c r="F153" s="174"/>
      <c r="G153" s="174"/>
      <c r="H153" s="174"/>
      <c r="I153" s="174"/>
      <c r="J153" s="174"/>
      <c r="K153" s="174"/>
      <c r="L153" s="174"/>
      <c r="M153" s="174"/>
      <c r="N153" s="258">
        <f>BK153</f>
        <v>0</v>
      </c>
      <c r="O153" s="259"/>
      <c r="P153" s="259"/>
      <c r="Q153" s="259"/>
      <c r="R153" s="167"/>
      <c r="T153" s="168"/>
      <c r="U153" s="165"/>
      <c r="V153" s="165"/>
      <c r="W153" s="169">
        <f>SUM(W154:W155)</f>
        <v>0</v>
      </c>
      <c r="X153" s="165"/>
      <c r="Y153" s="169">
        <f>SUM(Y154:Y155)</f>
        <v>0</v>
      </c>
      <c r="Z153" s="165"/>
      <c r="AA153" s="170">
        <f>SUM(AA154:AA155)</f>
        <v>0</v>
      </c>
      <c r="AR153" s="171" t="s">
        <v>202</v>
      </c>
      <c r="AT153" s="172" t="s">
        <v>78</v>
      </c>
      <c r="AU153" s="172" t="s">
        <v>87</v>
      </c>
      <c r="AY153" s="171" t="s">
        <v>183</v>
      </c>
      <c r="BK153" s="173">
        <f>SUM(BK154:BK155)</f>
        <v>0</v>
      </c>
    </row>
    <row r="154" spans="2:65" s="1" customFormat="1" ht="22.5" customHeight="1">
      <c r="B154" s="36"/>
      <c r="C154" s="175" t="s">
        <v>286</v>
      </c>
      <c r="D154" s="175" t="s">
        <v>184</v>
      </c>
      <c r="E154" s="176" t="s">
        <v>291</v>
      </c>
      <c r="F154" s="250" t="s">
        <v>292</v>
      </c>
      <c r="G154" s="250"/>
      <c r="H154" s="250"/>
      <c r="I154" s="250"/>
      <c r="J154" s="177" t="s">
        <v>283</v>
      </c>
      <c r="K154" s="178">
        <v>1</v>
      </c>
      <c r="L154" s="251">
        <v>0</v>
      </c>
      <c r="M154" s="252"/>
      <c r="N154" s="253">
        <f>ROUND(L154*K154,2)</f>
        <v>0</v>
      </c>
      <c r="O154" s="253"/>
      <c r="P154" s="253"/>
      <c r="Q154" s="253"/>
      <c r="R154" s="38"/>
      <c r="T154" s="179" t="s">
        <v>22</v>
      </c>
      <c r="U154" s="45" t="s">
        <v>44</v>
      </c>
      <c r="V154" s="37"/>
      <c r="W154" s="180">
        <f>V154*K154</f>
        <v>0</v>
      </c>
      <c r="X154" s="180">
        <v>0</v>
      </c>
      <c r="Y154" s="180">
        <f>X154*K154</f>
        <v>0</v>
      </c>
      <c r="Z154" s="180">
        <v>0</v>
      </c>
      <c r="AA154" s="181">
        <f>Z154*K154</f>
        <v>0</v>
      </c>
      <c r="AR154" s="19" t="s">
        <v>284</v>
      </c>
      <c r="AT154" s="19" t="s">
        <v>184</v>
      </c>
      <c r="AU154" s="19" t="s">
        <v>105</v>
      </c>
      <c r="AY154" s="19" t="s">
        <v>183</v>
      </c>
      <c r="BE154" s="119">
        <f>IF(U154="základní",N154,0)</f>
        <v>0</v>
      </c>
      <c r="BF154" s="119">
        <f>IF(U154="snížená",N154,0)</f>
        <v>0</v>
      </c>
      <c r="BG154" s="119">
        <f>IF(U154="zákl. přenesená",N154,0)</f>
        <v>0</v>
      </c>
      <c r="BH154" s="119">
        <f>IF(U154="sníž. přenesená",N154,0)</f>
        <v>0</v>
      </c>
      <c r="BI154" s="119">
        <f>IF(U154="nulová",N154,0)</f>
        <v>0</v>
      </c>
      <c r="BJ154" s="19" t="s">
        <v>87</v>
      </c>
      <c r="BK154" s="119">
        <f>ROUND(L154*K154,2)</f>
        <v>0</v>
      </c>
      <c r="BL154" s="19" t="s">
        <v>284</v>
      </c>
      <c r="BM154" s="19" t="s">
        <v>1296</v>
      </c>
    </row>
    <row r="155" spans="2:65" s="1" customFormat="1" ht="22.5" customHeight="1">
      <c r="B155" s="36"/>
      <c r="C155" s="175" t="s">
        <v>290</v>
      </c>
      <c r="D155" s="175" t="s">
        <v>184</v>
      </c>
      <c r="E155" s="176" t="s">
        <v>287</v>
      </c>
      <c r="F155" s="250" t="s">
        <v>288</v>
      </c>
      <c r="G155" s="250"/>
      <c r="H155" s="250"/>
      <c r="I155" s="250"/>
      <c r="J155" s="177" t="s">
        <v>283</v>
      </c>
      <c r="K155" s="178">
        <v>1</v>
      </c>
      <c r="L155" s="251">
        <v>0</v>
      </c>
      <c r="M155" s="252"/>
      <c r="N155" s="253">
        <f>ROUND(L155*K155,2)</f>
        <v>0</v>
      </c>
      <c r="O155" s="253"/>
      <c r="P155" s="253"/>
      <c r="Q155" s="253"/>
      <c r="R155" s="38"/>
      <c r="T155" s="179" t="s">
        <v>22</v>
      </c>
      <c r="U155" s="45" t="s">
        <v>44</v>
      </c>
      <c r="V155" s="37"/>
      <c r="W155" s="180">
        <f>V155*K155</f>
        <v>0</v>
      </c>
      <c r="X155" s="180">
        <v>0</v>
      </c>
      <c r="Y155" s="180">
        <f>X155*K155</f>
        <v>0</v>
      </c>
      <c r="Z155" s="180">
        <v>0</v>
      </c>
      <c r="AA155" s="181">
        <f>Z155*K155</f>
        <v>0</v>
      </c>
      <c r="AR155" s="19" t="s">
        <v>284</v>
      </c>
      <c r="AT155" s="19" t="s">
        <v>184</v>
      </c>
      <c r="AU155" s="19" t="s">
        <v>105</v>
      </c>
      <c r="AY155" s="19" t="s">
        <v>183</v>
      </c>
      <c r="BE155" s="119">
        <f>IF(U155="základní",N155,0)</f>
        <v>0</v>
      </c>
      <c r="BF155" s="119">
        <f>IF(U155="snížená",N155,0)</f>
        <v>0</v>
      </c>
      <c r="BG155" s="119">
        <f>IF(U155="zákl. přenesená",N155,0)</f>
        <v>0</v>
      </c>
      <c r="BH155" s="119">
        <f>IF(U155="sníž. přenesená",N155,0)</f>
        <v>0</v>
      </c>
      <c r="BI155" s="119">
        <f>IF(U155="nulová",N155,0)</f>
        <v>0</v>
      </c>
      <c r="BJ155" s="19" t="s">
        <v>87</v>
      </c>
      <c r="BK155" s="119">
        <f>ROUND(L155*K155,2)</f>
        <v>0</v>
      </c>
      <c r="BL155" s="19" t="s">
        <v>284</v>
      </c>
      <c r="BM155" s="19" t="s">
        <v>1297</v>
      </c>
    </row>
    <row r="156" spans="2:63" s="10" customFormat="1" ht="29.9" customHeight="1">
      <c r="B156" s="164"/>
      <c r="C156" s="165"/>
      <c r="D156" s="174" t="s">
        <v>157</v>
      </c>
      <c r="E156" s="174"/>
      <c r="F156" s="174"/>
      <c r="G156" s="174"/>
      <c r="H156" s="174"/>
      <c r="I156" s="174"/>
      <c r="J156" s="174"/>
      <c r="K156" s="174"/>
      <c r="L156" s="174"/>
      <c r="M156" s="174"/>
      <c r="N156" s="260">
        <f>BK156</f>
        <v>0</v>
      </c>
      <c r="O156" s="261"/>
      <c r="P156" s="261"/>
      <c r="Q156" s="261"/>
      <c r="R156" s="167"/>
      <c r="T156" s="168"/>
      <c r="U156" s="165"/>
      <c r="V156" s="165"/>
      <c r="W156" s="169">
        <f>W157</f>
        <v>0</v>
      </c>
      <c r="X156" s="165"/>
      <c r="Y156" s="169">
        <f>Y157</f>
        <v>0</v>
      </c>
      <c r="Z156" s="165"/>
      <c r="AA156" s="170">
        <f>AA157</f>
        <v>0</v>
      </c>
      <c r="AR156" s="171" t="s">
        <v>202</v>
      </c>
      <c r="AT156" s="172" t="s">
        <v>78</v>
      </c>
      <c r="AU156" s="172" t="s">
        <v>87</v>
      </c>
      <c r="AY156" s="171" t="s">
        <v>183</v>
      </c>
      <c r="BK156" s="173">
        <f>BK157</f>
        <v>0</v>
      </c>
    </row>
    <row r="157" spans="2:65" s="1" customFormat="1" ht="22.5" customHeight="1">
      <c r="B157" s="36"/>
      <c r="C157" s="175" t="s">
        <v>294</v>
      </c>
      <c r="D157" s="175" t="s">
        <v>184</v>
      </c>
      <c r="E157" s="176" t="s">
        <v>295</v>
      </c>
      <c r="F157" s="250" t="s">
        <v>296</v>
      </c>
      <c r="G157" s="250"/>
      <c r="H157" s="250"/>
      <c r="I157" s="250"/>
      <c r="J157" s="177" t="s">
        <v>283</v>
      </c>
      <c r="K157" s="178">
        <v>1</v>
      </c>
      <c r="L157" s="251">
        <v>0</v>
      </c>
      <c r="M157" s="252"/>
      <c r="N157" s="253">
        <f>ROUND(L157*K157,2)</f>
        <v>0</v>
      </c>
      <c r="O157" s="253"/>
      <c r="P157" s="253"/>
      <c r="Q157" s="253"/>
      <c r="R157" s="38"/>
      <c r="T157" s="179" t="s">
        <v>22</v>
      </c>
      <c r="U157" s="45" t="s">
        <v>44</v>
      </c>
      <c r="V157" s="37"/>
      <c r="W157" s="180">
        <f>V157*K157</f>
        <v>0</v>
      </c>
      <c r="X157" s="180">
        <v>0</v>
      </c>
      <c r="Y157" s="180">
        <f>X157*K157</f>
        <v>0</v>
      </c>
      <c r="Z157" s="180">
        <v>0</v>
      </c>
      <c r="AA157" s="181">
        <f>Z157*K157</f>
        <v>0</v>
      </c>
      <c r="AR157" s="19" t="s">
        <v>284</v>
      </c>
      <c r="AT157" s="19" t="s">
        <v>184</v>
      </c>
      <c r="AU157" s="19" t="s">
        <v>105</v>
      </c>
      <c r="AY157" s="19" t="s">
        <v>183</v>
      </c>
      <c r="BE157" s="119">
        <f>IF(U157="základní",N157,0)</f>
        <v>0</v>
      </c>
      <c r="BF157" s="119">
        <f>IF(U157="snížená",N157,0)</f>
        <v>0</v>
      </c>
      <c r="BG157" s="119">
        <f>IF(U157="zákl. přenesená",N157,0)</f>
        <v>0</v>
      </c>
      <c r="BH157" s="119">
        <f>IF(U157="sníž. přenesená",N157,0)</f>
        <v>0</v>
      </c>
      <c r="BI157" s="119">
        <f>IF(U157="nulová",N157,0)</f>
        <v>0</v>
      </c>
      <c r="BJ157" s="19" t="s">
        <v>87</v>
      </c>
      <c r="BK157" s="119">
        <f>ROUND(L157*K157,2)</f>
        <v>0</v>
      </c>
      <c r="BL157" s="19" t="s">
        <v>284</v>
      </c>
      <c r="BM157" s="19" t="s">
        <v>1298</v>
      </c>
    </row>
    <row r="158" spans="2:63" s="10" customFormat="1" ht="29.9" customHeight="1">
      <c r="B158" s="164"/>
      <c r="C158" s="165"/>
      <c r="D158" s="174" t="s">
        <v>158</v>
      </c>
      <c r="E158" s="174"/>
      <c r="F158" s="174"/>
      <c r="G158" s="174"/>
      <c r="H158" s="174"/>
      <c r="I158" s="174"/>
      <c r="J158" s="174"/>
      <c r="K158" s="174"/>
      <c r="L158" s="174"/>
      <c r="M158" s="174"/>
      <c r="N158" s="260">
        <f>BK158</f>
        <v>0</v>
      </c>
      <c r="O158" s="261"/>
      <c r="P158" s="261"/>
      <c r="Q158" s="261"/>
      <c r="R158" s="167"/>
      <c r="T158" s="168"/>
      <c r="U158" s="165"/>
      <c r="V158" s="165"/>
      <c r="W158" s="169">
        <f>SUM(W159:W160)</f>
        <v>0</v>
      </c>
      <c r="X158" s="165"/>
      <c r="Y158" s="169">
        <f>SUM(Y159:Y160)</f>
        <v>0</v>
      </c>
      <c r="Z158" s="165"/>
      <c r="AA158" s="170">
        <f>SUM(AA159:AA160)</f>
        <v>0</v>
      </c>
      <c r="AR158" s="171" t="s">
        <v>202</v>
      </c>
      <c r="AT158" s="172" t="s">
        <v>78</v>
      </c>
      <c r="AU158" s="172" t="s">
        <v>87</v>
      </c>
      <c r="AY158" s="171" t="s">
        <v>183</v>
      </c>
      <c r="BK158" s="173">
        <f>SUM(BK159:BK160)</f>
        <v>0</v>
      </c>
    </row>
    <row r="159" spans="2:65" s="1" customFormat="1" ht="22.5" customHeight="1">
      <c r="B159" s="36"/>
      <c r="C159" s="175" t="s">
        <v>298</v>
      </c>
      <c r="D159" s="175" t="s">
        <v>184</v>
      </c>
      <c r="E159" s="176" t="s">
        <v>299</v>
      </c>
      <c r="F159" s="250" t="s">
        <v>300</v>
      </c>
      <c r="G159" s="250"/>
      <c r="H159" s="250"/>
      <c r="I159" s="250"/>
      <c r="J159" s="177" t="s">
        <v>301</v>
      </c>
      <c r="K159" s="178">
        <v>10</v>
      </c>
      <c r="L159" s="251">
        <v>0</v>
      </c>
      <c r="M159" s="252"/>
      <c r="N159" s="253">
        <f>ROUND(L159*K159,2)</f>
        <v>0</v>
      </c>
      <c r="O159" s="253"/>
      <c r="P159" s="253"/>
      <c r="Q159" s="253"/>
      <c r="R159" s="38"/>
      <c r="T159" s="179" t="s">
        <v>22</v>
      </c>
      <c r="U159" s="45" t="s">
        <v>44</v>
      </c>
      <c r="V159" s="37"/>
      <c r="W159" s="180">
        <f>V159*K159</f>
        <v>0</v>
      </c>
      <c r="X159" s="180">
        <v>0</v>
      </c>
      <c r="Y159" s="180">
        <f>X159*K159</f>
        <v>0</v>
      </c>
      <c r="Z159" s="180">
        <v>0</v>
      </c>
      <c r="AA159" s="181">
        <f>Z159*K159</f>
        <v>0</v>
      </c>
      <c r="AR159" s="19" t="s">
        <v>284</v>
      </c>
      <c r="AT159" s="19" t="s">
        <v>184</v>
      </c>
      <c r="AU159" s="19" t="s">
        <v>105</v>
      </c>
      <c r="AY159" s="19" t="s">
        <v>183</v>
      </c>
      <c r="BE159" s="119">
        <f>IF(U159="základní",N159,0)</f>
        <v>0</v>
      </c>
      <c r="BF159" s="119">
        <f>IF(U159="snížená",N159,0)</f>
        <v>0</v>
      </c>
      <c r="BG159" s="119">
        <f>IF(U159="zákl. přenesená",N159,0)</f>
        <v>0</v>
      </c>
      <c r="BH159" s="119">
        <f>IF(U159="sníž. přenesená",N159,0)</f>
        <v>0</v>
      </c>
      <c r="BI159" s="119">
        <f>IF(U159="nulová",N159,0)</f>
        <v>0</v>
      </c>
      <c r="BJ159" s="19" t="s">
        <v>87</v>
      </c>
      <c r="BK159" s="119">
        <f>ROUND(L159*K159,2)</f>
        <v>0</v>
      </c>
      <c r="BL159" s="19" t="s">
        <v>284</v>
      </c>
      <c r="BM159" s="19" t="s">
        <v>1299</v>
      </c>
    </row>
    <row r="160" spans="2:65" s="1" customFormat="1" ht="22.5" customHeight="1">
      <c r="B160" s="36"/>
      <c r="C160" s="175" t="s">
        <v>303</v>
      </c>
      <c r="D160" s="175" t="s">
        <v>184</v>
      </c>
      <c r="E160" s="176" t="s">
        <v>304</v>
      </c>
      <c r="F160" s="250" t="s">
        <v>305</v>
      </c>
      <c r="G160" s="250"/>
      <c r="H160" s="250"/>
      <c r="I160" s="250"/>
      <c r="J160" s="177" t="s">
        <v>283</v>
      </c>
      <c r="K160" s="178">
        <v>1</v>
      </c>
      <c r="L160" s="251">
        <v>0</v>
      </c>
      <c r="M160" s="252"/>
      <c r="N160" s="253">
        <f>ROUND(L160*K160,2)</f>
        <v>0</v>
      </c>
      <c r="O160" s="253"/>
      <c r="P160" s="253"/>
      <c r="Q160" s="253"/>
      <c r="R160" s="38"/>
      <c r="T160" s="179" t="s">
        <v>22</v>
      </c>
      <c r="U160" s="45" t="s">
        <v>44</v>
      </c>
      <c r="V160" s="37"/>
      <c r="W160" s="180">
        <f>V160*K160</f>
        <v>0</v>
      </c>
      <c r="X160" s="180">
        <v>0</v>
      </c>
      <c r="Y160" s="180">
        <f>X160*K160</f>
        <v>0</v>
      </c>
      <c r="Z160" s="180">
        <v>0</v>
      </c>
      <c r="AA160" s="181">
        <f>Z160*K160</f>
        <v>0</v>
      </c>
      <c r="AR160" s="19" t="s">
        <v>284</v>
      </c>
      <c r="AT160" s="19" t="s">
        <v>184</v>
      </c>
      <c r="AU160" s="19" t="s">
        <v>105</v>
      </c>
      <c r="AY160" s="19" t="s">
        <v>183</v>
      </c>
      <c r="BE160" s="119">
        <f>IF(U160="základní",N160,0)</f>
        <v>0</v>
      </c>
      <c r="BF160" s="119">
        <f>IF(U160="snížená",N160,0)</f>
        <v>0</v>
      </c>
      <c r="BG160" s="119">
        <f>IF(U160="zákl. přenesená",N160,0)</f>
        <v>0</v>
      </c>
      <c r="BH160" s="119">
        <f>IF(U160="sníž. přenesená",N160,0)</f>
        <v>0</v>
      </c>
      <c r="BI160" s="119">
        <f>IF(U160="nulová",N160,0)</f>
        <v>0</v>
      </c>
      <c r="BJ160" s="19" t="s">
        <v>87</v>
      </c>
      <c r="BK160" s="119">
        <f>ROUND(L160*K160,2)</f>
        <v>0</v>
      </c>
      <c r="BL160" s="19" t="s">
        <v>284</v>
      </c>
      <c r="BM160" s="19" t="s">
        <v>1300</v>
      </c>
    </row>
    <row r="161" spans="2:63" s="1" customFormat="1" ht="49.9" customHeight="1">
      <c r="B161" s="36"/>
      <c r="C161" s="37"/>
      <c r="D161" s="166" t="s">
        <v>307</v>
      </c>
      <c r="E161" s="37"/>
      <c r="F161" s="37"/>
      <c r="G161" s="37"/>
      <c r="H161" s="37"/>
      <c r="I161" s="37"/>
      <c r="J161" s="37"/>
      <c r="K161" s="37"/>
      <c r="L161" s="37"/>
      <c r="M161" s="37"/>
      <c r="N161" s="247">
        <f>BK161</f>
        <v>0</v>
      </c>
      <c r="O161" s="248"/>
      <c r="P161" s="248"/>
      <c r="Q161" s="248"/>
      <c r="R161" s="38"/>
      <c r="T161" s="155"/>
      <c r="U161" s="57"/>
      <c r="V161" s="57"/>
      <c r="W161" s="57"/>
      <c r="X161" s="57"/>
      <c r="Y161" s="57"/>
      <c r="Z161" s="57"/>
      <c r="AA161" s="59"/>
      <c r="AT161" s="19" t="s">
        <v>78</v>
      </c>
      <c r="AU161" s="19" t="s">
        <v>79</v>
      </c>
      <c r="AY161" s="19" t="s">
        <v>308</v>
      </c>
      <c r="BK161" s="119">
        <v>0</v>
      </c>
    </row>
    <row r="162" spans="2:18" s="1" customFormat="1" ht="7" customHeight="1">
      <c r="B162" s="60"/>
      <c r="C162" s="61"/>
      <c r="D162" s="61"/>
      <c r="E162" s="61"/>
      <c r="F162" s="61"/>
      <c r="G162" s="61"/>
      <c r="H162" s="61"/>
      <c r="I162" s="61"/>
      <c r="J162" s="61"/>
      <c r="K162" s="61"/>
      <c r="L162" s="61"/>
      <c r="M162" s="61"/>
      <c r="N162" s="61"/>
      <c r="O162" s="61"/>
      <c r="P162" s="61"/>
      <c r="Q162" s="61"/>
      <c r="R162" s="62"/>
    </row>
  </sheetData>
  <sheetProtection algorithmName="SHA-512" hashValue="qifIFia2BVMStAiwEdedOBOQN3G5r3qDrLf+su+v401vSqNwDYQSBfMTf+U4Q0dAh8PDDyIY2SI4Fe5rA1QWYA==" saltValue="DnUeOVirM1WRdk4RI2Ni3w==" spinCount="100000" sheet="1" objects="1" scenarios="1" formatCells="0" formatColumns="0" formatRows="0" sort="0" autoFilter="0"/>
  <mergeCells count="167">
    <mergeCell ref="C2:Q2"/>
    <mergeCell ref="C4:Q4"/>
    <mergeCell ref="F6:P6"/>
    <mergeCell ref="F7:P7"/>
    <mergeCell ref="O9:P9"/>
    <mergeCell ref="O11:P11"/>
    <mergeCell ref="O12:P12"/>
    <mergeCell ref="O14:P14"/>
    <mergeCell ref="E15:L15"/>
    <mergeCell ref="O15:P15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N89:Q89"/>
    <mergeCell ref="N90:Q90"/>
    <mergeCell ref="N91:Q91"/>
    <mergeCell ref="N92:Q92"/>
    <mergeCell ref="N93:Q93"/>
    <mergeCell ref="N94:Q94"/>
    <mergeCell ref="N95:Q95"/>
    <mergeCell ref="N96:Q96"/>
    <mergeCell ref="N98:Q98"/>
    <mergeCell ref="D99:H99"/>
    <mergeCell ref="N99:Q99"/>
    <mergeCell ref="D100:H100"/>
    <mergeCell ref="N100:Q100"/>
    <mergeCell ref="D101:H101"/>
    <mergeCell ref="N101:Q101"/>
    <mergeCell ref="D102:H102"/>
    <mergeCell ref="N102:Q102"/>
    <mergeCell ref="D103:H103"/>
    <mergeCell ref="N103:Q103"/>
    <mergeCell ref="N104:Q104"/>
    <mergeCell ref="L106:Q106"/>
    <mergeCell ref="C112:Q112"/>
    <mergeCell ref="F114:P114"/>
    <mergeCell ref="F115:P115"/>
    <mergeCell ref="M117:P117"/>
    <mergeCell ref="M119:Q119"/>
    <mergeCell ref="M120:Q120"/>
    <mergeCell ref="F122:I122"/>
    <mergeCell ref="L122:M122"/>
    <mergeCell ref="N122:Q122"/>
    <mergeCell ref="F125:I125"/>
    <mergeCell ref="L125:M125"/>
    <mergeCell ref="N125:Q125"/>
    <mergeCell ref="F128:I128"/>
    <mergeCell ref="L128:M128"/>
    <mergeCell ref="N128:Q128"/>
    <mergeCell ref="F129:I129"/>
    <mergeCell ref="L129:M129"/>
    <mergeCell ref="N129:Q129"/>
    <mergeCell ref="F130:I130"/>
    <mergeCell ref="L130:M130"/>
    <mergeCell ref="N130:Q130"/>
    <mergeCell ref="F131:I131"/>
    <mergeCell ref="L131:M131"/>
    <mergeCell ref="N131:Q131"/>
    <mergeCell ref="F132:I132"/>
    <mergeCell ref="L132:M132"/>
    <mergeCell ref="N132:Q132"/>
    <mergeCell ref="F133:I133"/>
    <mergeCell ref="L133:M133"/>
    <mergeCell ref="N133:Q133"/>
    <mergeCell ref="F134:I134"/>
    <mergeCell ref="L134:M134"/>
    <mergeCell ref="N134:Q134"/>
    <mergeCell ref="F135:I135"/>
    <mergeCell ref="L135:M135"/>
    <mergeCell ref="N135:Q135"/>
    <mergeCell ref="F136:I136"/>
    <mergeCell ref="L136:M136"/>
    <mergeCell ref="N136:Q136"/>
    <mergeCell ref="F137:I137"/>
    <mergeCell ref="L137:M137"/>
    <mergeCell ref="N137:Q137"/>
    <mergeCell ref="F139:I139"/>
    <mergeCell ref="L139:M139"/>
    <mergeCell ref="N139:Q139"/>
    <mergeCell ref="F140:I140"/>
    <mergeCell ref="L140:M140"/>
    <mergeCell ref="N140:Q140"/>
    <mergeCell ref="F141:I141"/>
    <mergeCell ref="L141:M141"/>
    <mergeCell ref="N141:Q141"/>
    <mergeCell ref="F142:I142"/>
    <mergeCell ref="L142:M142"/>
    <mergeCell ref="N142:Q142"/>
    <mergeCell ref="F143:I143"/>
    <mergeCell ref="L143:M143"/>
    <mergeCell ref="N143:Q143"/>
    <mergeCell ref="F144:I144"/>
    <mergeCell ref="L144:M144"/>
    <mergeCell ref="N144:Q144"/>
    <mergeCell ref="F145:I145"/>
    <mergeCell ref="L145:M145"/>
    <mergeCell ref="N145:Q145"/>
    <mergeCell ref="F146:I146"/>
    <mergeCell ref="L146:M146"/>
    <mergeCell ref="N146:Q146"/>
    <mergeCell ref="F147:I147"/>
    <mergeCell ref="L147:M147"/>
    <mergeCell ref="N147:Q147"/>
    <mergeCell ref="F148:I148"/>
    <mergeCell ref="L148:M148"/>
    <mergeCell ref="N148:Q148"/>
    <mergeCell ref="F157:I157"/>
    <mergeCell ref="L157:M157"/>
    <mergeCell ref="N157:Q157"/>
    <mergeCell ref="F149:I149"/>
    <mergeCell ref="L149:M149"/>
    <mergeCell ref="N149:Q149"/>
    <mergeCell ref="F150:I150"/>
    <mergeCell ref="L150:M150"/>
    <mergeCell ref="N150:Q150"/>
    <mergeCell ref="F151:I151"/>
    <mergeCell ref="L151:M151"/>
    <mergeCell ref="N151:Q151"/>
    <mergeCell ref="N161:Q161"/>
    <mergeCell ref="H1:K1"/>
    <mergeCell ref="S2:AC2"/>
    <mergeCell ref="F159:I159"/>
    <mergeCell ref="L159:M159"/>
    <mergeCell ref="N159:Q159"/>
    <mergeCell ref="F160:I160"/>
    <mergeCell ref="L160:M160"/>
    <mergeCell ref="N160:Q160"/>
    <mergeCell ref="N123:Q123"/>
    <mergeCell ref="N124:Q124"/>
    <mergeCell ref="N126:Q126"/>
    <mergeCell ref="N127:Q127"/>
    <mergeCell ref="N138:Q138"/>
    <mergeCell ref="N152:Q152"/>
    <mergeCell ref="N153:Q153"/>
    <mergeCell ref="N156:Q156"/>
    <mergeCell ref="N158:Q158"/>
    <mergeCell ref="F154:I154"/>
    <mergeCell ref="L154:M154"/>
    <mergeCell ref="N154:Q154"/>
    <mergeCell ref="F155:I155"/>
    <mergeCell ref="L155:M155"/>
    <mergeCell ref="N155:Q155"/>
  </mergeCells>
  <hyperlinks>
    <hyperlink ref="F1:G1" location="C2" display="1) Krycí list rozpočtu"/>
    <hyperlink ref="H1:K1" location="C86" display="2) Rekapitulace rozpočtu"/>
    <hyperlink ref="L1" location="C122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 scale="95" r:id="rId2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Jaroslav Hrabec</dc:creator>
  <cp:keywords/>
  <dc:description/>
  <cp:lastModifiedBy>Šindelářová Petra, Mgr.</cp:lastModifiedBy>
  <dcterms:created xsi:type="dcterms:W3CDTF">2017-08-15T12:29:56Z</dcterms:created>
  <dcterms:modified xsi:type="dcterms:W3CDTF">2018-02-12T22:03:15Z</dcterms:modified>
  <cp:category/>
  <cp:version/>
  <cp:contentType/>
  <cp:contentStatus/>
</cp:coreProperties>
</file>