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2018\7_2018_Výměna technologií měníren Bory a Letná\Zadávací dokumentace\FINAL_K UVEŘEJNĚNÍ\Přílohy ZD\"/>
    </mc:Choice>
  </mc:AlternateContent>
  <bookViews>
    <workbookView xWindow="0" yWindow="0" windowWidth="14550" windowHeight="14700"/>
  </bookViews>
  <sheets>
    <sheet name="Rekapitulace stavby" sheetId="1" r:id="rId1"/>
    <sheet name="PS1 - Rozvodna 22kV" sheetId="2" r:id="rId2"/>
    <sheet name="PS2 - Trakční technologie" sheetId="3" r:id="rId3"/>
    <sheet name="PS3 - Vlastní spotřeba" sheetId="4" r:id="rId4"/>
    <sheet name="PS4 - Zařízení pro detekc..." sheetId="5" r:id="rId5"/>
    <sheet name="PS5 - Slaboproudé rozvody" sheetId="6" r:id="rId6"/>
    <sheet name="1 - Uzemnění" sheetId="7" r:id="rId7"/>
    <sheet name="2 - Hromosvod" sheetId="8" r:id="rId8"/>
    <sheet name="PS7 - Dálkové ovládání" sheetId="9" r:id="rId9"/>
    <sheet name="SO1 - Stavební úpravy" sheetId="10" r:id="rId10"/>
    <sheet name="SO2 - Stavební elektroins..." sheetId="11" r:id="rId11"/>
    <sheet name="Pokyny pro vyplnění" sheetId="12" r:id="rId12"/>
  </sheets>
  <definedNames>
    <definedName name="_xlnm._FilterDatabase" localSheetId="6" hidden="1">'1 - Uzemnění'!$C$98:$K$184</definedName>
    <definedName name="_xlnm._FilterDatabase" localSheetId="7" hidden="1">'2 - Hromosvod'!$C$94:$K$147</definedName>
    <definedName name="_xlnm._FilterDatabase" localSheetId="1" hidden="1">'PS1 - Rozvodna 22kV'!$C$86:$K$132</definedName>
    <definedName name="_xlnm._FilterDatabase" localSheetId="2" hidden="1">'PS2 - Trakční technologie'!$C$96:$K$270</definedName>
    <definedName name="_xlnm._FilterDatabase" localSheetId="3" hidden="1">'PS3 - Vlastní spotřeba'!$C$84:$K$115</definedName>
    <definedName name="_xlnm._FilterDatabase" localSheetId="4" hidden="1">'PS4 - Zařízení pro detekc...'!$C$77:$K$135</definedName>
    <definedName name="_xlnm._FilterDatabase" localSheetId="5" hidden="1">'PS5 - Slaboproudé rozvody'!$C$81:$K$121</definedName>
    <definedName name="_xlnm._FilterDatabase" localSheetId="8" hidden="1">'PS7 - Dálkové ovládání'!$C$83:$K$121</definedName>
    <definedName name="_xlnm._FilterDatabase" localSheetId="9" hidden="1">'SO1 - Stavební úpravy'!$C$99:$K$488</definedName>
    <definedName name="_xlnm._FilterDatabase" localSheetId="10" hidden="1">'SO2 - Stavební elektroins...'!$C$90:$K$199</definedName>
    <definedName name="_xlnm.Print_Titles" localSheetId="6">'1 - Uzemnění'!$98:$98</definedName>
    <definedName name="_xlnm.Print_Titles" localSheetId="7">'2 - Hromosvod'!$94:$94</definedName>
    <definedName name="_xlnm.Print_Titles" localSheetId="1">'PS1 - Rozvodna 22kV'!$86:$86</definedName>
    <definedName name="_xlnm.Print_Titles" localSheetId="2">'PS2 - Trakční technologie'!$96:$96</definedName>
    <definedName name="_xlnm.Print_Titles" localSheetId="3">'PS3 - Vlastní spotřeba'!$84:$84</definedName>
    <definedName name="_xlnm.Print_Titles" localSheetId="4">'PS4 - Zařízení pro detekc...'!$77:$77</definedName>
    <definedName name="_xlnm.Print_Titles" localSheetId="5">'PS5 - Slaboproudé rozvody'!$81:$81</definedName>
    <definedName name="_xlnm.Print_Titles" localSheetId="8">'PS7 - Dálkové ovládání'!$83:$83</definedName>
    <definedName name="_xlnm.Print_Titles" localSheetId="0">'Rekapitulace stavby'!$49:$49</definedName>
    <definedName name="_xlnm.Print_Titles" localSheetId="9">'SO1 - Stavební úpravy'!$99:$99</definedName>
    <definedName name="_xlnm.Print_Titles" localSheetId="10">'SO2 - Stavební elektroins...'!$90:$90</definedName>
    <definedName name="_xlnm.Print_Area" localSheetId="6">'1 - Uzemnění'!$C$4:$J$38,'1 - Uzemnění'!$C$44:$J$78,'1 - Uzemnění'!$C$84:$K$184</definedName>
    <definedName name="_xlnm.Print_Area" localSheetId="7">'2 - Hromosvod'!$C$4:$J$38,'2 - Hromosvod'!$C$44:$J$74,'2 - Hromosvod'!$C$80:$K$147</definedName>
    <definedName name="_xlnm.Print_Area" localSheetId="11">'Pokyny pro vyplnění'!$B$2:$K$69,'Pokyny pro vyplnění'!$B$72:$K$116,'Pokyny pro vyplnění'!$B$119:$K$188,'Pokyny pro vyplnění'!$B$196:$K$216</definedName>
    <definedName name="_xlnm.Print_Area" localSheetId="1">'PS1 - Rozvodna 22kV'!$C$4:$J$36,'PS1 - Rozvodna 22kV'!$C$42:$J$68,'PS1 - Rozvodna 22kV'!$C$74:$K$132</definedName>
    <definedName name="_xlnm.Print_Area" localSheetId="2">'PS2 - Trakční technologie'!$C$4:$J$36,'PS2 - Trakční technologie'!$C$42:$J$78,'PS2 - Trakční technologie'!$C$84:$K$270</definedName>
    <definedName name="_xlnm.Print_Area" localSheetId="3">'PS3 - Vlastní spotřeba'!$C$4:$J$36,'PS3 - Vlastní spotřeba'!$C$42:$J$66,'PS3 - Vlastní spotřeba'!$C$72:$K$115</definedName>
    <definedName name="_xlnm.Print_Area" localSheetId="4">'PS4 - Zařízení pro detekc...'!$C$4:$J$36,'PS4 - Zařízení pro detekc...'!$C$42:$J$59,'PS4 - Zařízení pro detekc...'!$C$65:$K$135</definedName>
    <definedName name="_xlnm.Print_Area" localSheetId="5">'PS5 - Slaboproudé rozvody'!$C$4:$J$36,'PS5 - Slaboproudé rozvody'!$C$42:$J$63,'PS5 - Slaboproudé rozvody'!$C$69:$K$121</definedName>
    <definedName name="_xlnm.Print_Area" localSheetId="8">'PS7 - Dálkové ovládání'!$C$4:$J$36,'PS7 - Dálkové ovládání'!$C$42:$J$65,'PS7 - Dálkové ovládání'!$C$71:$K$121</definedName>
    <definedName name="_xlnm.Print_Area" localSheetId="0">'Rekapitulace stavby'!$D$4:$AO$33,'Rekapitulace stavby'!$C$39:$AQ$63</definedName>
    <definedName name="_xlnm.Print_Area" localSheetId="9">'SO1 - Stavební úpravy'!$C$4:$J$36,'SO1 - Stavební úpravy'!$C$42:$J$81,'SO1 - Stavební úpravy'!$C$87:$K$488</definedName>
    <definedName name="_xlnm.Print_Area" localSheetId="10">'SO2 - Stavební elektroins...'!$C$4:$J$36,'SO2 - Stavební elektroins...'!$C$42:$J$72,'SO2 - Stavební elektroins...'!$C$78:$K$199</definedName>
  </definedNames>
  <calcPr calcId="162913"/>
</workbook>
</file>

<file path=xl/calcChain.xml><?xml version="1.0" encoding="utf-8"?>
<calcChain xmlns="http://schemas.openxmlformats.org/spreadsheetml/2006/main">
  <c r="AY62" i="1" l="1"/>
  <c r="AX62" i="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T198" i="11"/>
  <c r="T197" i="11" s="1"/>
  <c r="R198" i="11"/>
  <c r="R197" i="11" s="1"/>
  <c r="P198" i="11"/>
  <c r="P197" i="11" s="1"/>
  <c r="BK198" i="11"/>
  <c r="J198" i="11"/>
  <c r="BE198" i="11" s="1"/>
  <c r="BI196" i="11"/>
  <c r="BH196" i="11"/>
  <c r="BG196" i="11"/>
  <c r="BF196" i="11"/>
  <c r="T196" i="11"/>
  <c r="T195" i="11" s="1"/>
  <c r="R196" i="11"/>
  <c r="R195" i="11" s="1"/>
  <c r="P196" i="11"/>
  <c r="P195" i="11" s="1"/>
  <c r="BK196" i="11"/>
  <c r="BK195" i="11" s="1"/>
  <c r="J195" i="11" s="1"/>
  <c r="J70" i="11" s="1"/>
  <c r="J196" i="11"/>
  <c r="BE196" i="11" s="1"/>
  <c r="BI194" i="11"/>
  <c r="BH194" i="11"/>
  <c r="BG194" i="11"/>
  <c r="BF194" i="11"/>
  <c r="T194" i="11"/>
  <c r="R194" i="11"/>
  <c r="P194" i="11"/>
  <c r="BK194" i="11"/>
  <c r="J194" i="11"/>
  <c r="BE194" i="11" s="1"/>
  <c r="BI193" i="11"/>
  <c r="BH193" i="11"/>
  <c r="BG193" i="11"/>
  <c r="BF193" i="11"/>
  <c r="T193" i="11"/>
  <c r="R193" i="11"/>
  <c r="R192" i="11" s="1"/>
  <c r="P193" i="11"/>
  <c r="P192" i="11" s="1"/>
  <c r="BK193" i="11"/>
  <c r="J193" i="11"/>
  <c r="BE193" i="11" s="1"/>
  <c r="BI191" i="11"/>
  <c r="BH191" i="11"/>
  <c r="BG191" i="11"/>
  <c r="BF191" i="11"/>
  <c r="T191" i="11"/>
  <c r="T190" i="11" s="1"/>
  <c r="R191" i="11"/>
  <c r="R190" i="11" s="1"/>
  <c r="P191" i="11"/>
  <c r="P190" i="11" s="1"/>
  <c r="BK191" i="11"/>
  <c r="BK190" i="11" s="1"/>
  <c r="J191" i="11"/>
  <c r="BE191" i="11" s="1"/>
  <c r="BI188" i="11"/>
  <c r="BH188" i="11"/>
  <c r="BG188" i="11"/>
  <c r="BF188" i="11"/>
  <c r="BE188" i="11"/>
  <c r="T188" i="11"/>
  <c r="R188" i="11"/>
  <c r="P188" i="11"/>
  <c r="BK188" i="11"/>
  <c r="J188" i="11"/>
  <c r="BI187" i="11"/>
  <c r="BH187" i="11"/>
  <c r="BG187" i="11"/>
  <c r="BF187" i="11"/>
  <c r="T187" i="11"/>
  <c r="T186" i="11" s="1"/>
  <c r="R187" i="11"/>
  <c r="R186" i="11" s="1"/>
  <c r="P187" i="11"/>
  <c r="BK187" i="11"/>
  <c r="J187" i="11"/>
  <c r="BE187" i="11" s="1"/>
  <c r="BI185" i="11"/>
  <c r="BH185" i="11"/>
  <c r="BG185" i="11"/>
  <c r="BF185" i="11"/>
  <c r="BE185" i="11"/>
  <c r="T185" i="11"/>
  <c r="R185" i="11"/>
  <c r="P185" i="11"/>
  <c r="BK185" i="11"/>
  <c r="J185" i="11"/>
  <c r="BI184" i="11"/>
  <c r="BH184" i="11"/>
  <c r="BG184" i="11"/>
  <c r="BF184" i="11"/>
  <c r="T184" i="11"/>
  <c r="R184" i="11"/>
  <c r="P184" i="11"/>
  <c r="BK184" i="11"/>
  <c r="J184" i="11"/>
  <c r="BE184" i="11" s="1"/>
  <c r="BI183" i="11"/>
  <c r="BH183" i="11"/>
  <c r="BG183" i="11"/>
  <c r="BF183" i="11"/>
  <c r="T183" i="11"/>
  <c r="R183" i="11"/>
  <c r="P183" i="11"/>
  <c r="BK183" i="11"/>
  <c r="J183" i="11"/>
  <c r="BE183" i="11" s="1"/>
  <c r="BI182" i="11"/>
  <c r="BH182" i="11"/>
  <c r="BG182" i="11"/>
  <c r="BF182" i="11"/>
  <c r="BE182" i="11"/>
  <c r="T182" i="11"/>
  <c r="R182" i="11"/>
  <c r="P182" i="11"/>
  <c r="BK182" i="11"/>
  <c r="J182" i="11"/>
  <c r="BI181" i="11"/>
  <c r="BH181" i="11"/>
  <c r="BG181" i="11"/>
  <c r="BF181" i="11"/>
  <c r="BE181" i="11"/>
  <c r="T181" i="11"/>
  <c r="R181" i="11"/>
  <c r="P181" i="11"/>
  <c r="BK181" i="11"/>
  <c r="J181" i="11"/>
  <c r="BI180" i="11"/>
  <c r="BH180" i="11"/>
  <c r="BG180" i="11"/>
  <c r="BF180" i="11"/>
  <c r="T180" i="11"/>
  <c r="T178" i="11" s="1"/>
  <c r="R180" i="11"/>
  <c r="P180" i="11"/>
  <c r="BK180" i="11"/>
  <c r="J180" i="11"/>
  <c r="BE180" i="11" s="1"/>
  <c r="BI179" i="11"/>
  <c r="BH179" i="11"/>
  <c r="BG179" i="11"/>
  <c r="BF179" i="11"/>
  <c r="T179" i="11"/>
  <c r="R179" i="11"/>
  <c r="P179" i="11"/>
  <c r="BK179" i="11"/>
  <c r="J179" i="11"/>
  <c r="BE179" i="11" s="1"/>
  <c r="BI177" i="11"/>
  <c r="BH177" i="11"/>
  <c r="BG177" i="11"/>
  <c r="BF177" i="11"/>
  <c r="T177" i="11"/>
  <c r="T176" i="11" s="1"/>
  <c r="R177" i="11"/>
  <c r="R176" i="11" s="1"/>
  <c r="P177" i="11"/>
  <c r="P176" i="11" s="1"/>
  <c r="BK177" i="11"/>
  <c r="BK176" i="11" s="1"/>
  <c r="J176" i="11" s="1"/>
  <c r="J64" i="11" s="1"/>
  <c r="J177" i="11"/>
  <c r="BE177" i="11" s="1"/>
  <c r="BI175" i="11"/>
  <c r="BH175" i="11"/>
  <c r="BG175" i="11"/>
  <c r="BF175" i="11"/>
  <c r="T175" i="11"/>
  <c r="R175" i="11"/>
  <c r="P175" i="11"/>
  <c r="BK175" i="11"/>
  <c r="J175" i="11"/>
  <c r="BE175" i="11" s="1"/>
  <c r="BI174" i="11"/>
  <c r="BH174" i="11"/>
  <c r="BG174" i="11"/>
  <c r="BF174" i="11"/>
  <c r="T174" i="11"/>
  <c r="T173" i="11" s="1"/>
  <c r="R174" i="11"/>
  <c r="P174" i="11"/>
  <c r="BK174" i="11"/>
  <c r="BK173" i="11" s="1"/>
  <c r="J173" i="11" s="1"/>
  <c r="J63" i="11" s="1"/>
  <c r="J174" i="11"/>
  <c r="BE174" i="11" s="1"/>
  <c r="BI172" i="11"/>
  <c r="BH172" i="11"/>
  <c r="BG172" i="11"/>
  <c r="BF172" i="11"/>
  <c r="T172" i="11"/>
  <c r="R172" i="11"/>
  <c r="P172" i="11"/>
  <c r="BK172" i="11"/>
  <c r="J172" i="11"/>
  <c r="BE172" i="11" s="1"/>
  <c r="BI171" i="11"/>
  <c r="BH171" i="11"/>
  <c r="BG171" i="11"/>
  <c r="BF171" i="11"/>
  <c r="BE171" i="11"/>
  <c r="T171" i="11"/>
  <c r="R171" i="11"/>
  <c r="P171" i="11"/>
  <c r="BK171" i="11"/>
  <c r="J171" i="11"/>
  <c r="BI170" i="11"/>
  <c r="BH170" i="11"/>
  <c r="BG170" i="11"/>
  <c r="BF170" i="11"/>
  <c r="T170" i="11"/>
  <c r="R170" i="11"/>
  <c r="P170" i="11"/>
  <c r="BK170" i="11"/>
  <c r="J170" i="11"/>
  <c r="BE170" i="11" s="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BE167" i="11"/>
  <c r="T167" i="11"/>
  <c r="R167" i="11"/>
  <c r="P167" i="11"/>
  <c r="BK167" i="11"/>
  <c r="J167" i="11"/>
  <c r="BI165" i="11"/>
  <c r="BH165" i="11"/>
  <c r="BG165" i="11"/>
  <c r="BF165" i="11"/>
  <c r="BE165" i="11"/>
  <c r="T165" i="11"/>
  <c r="R165" i="11"/>
  <c r="P165" i="11"/>
  <c r="BK165" i="11"/>
  <c r="J165" i="11"/>
  <c r="BI164" i="11"/>
  <c r="BH164" i="11"/>
  <c r="BG164" i="11"/>
  <c r="BF164" i="11"/>
  <c r="T164" i="11"/>
  <c r="R164" i="11"/>
  <c r="P164" i="11"/>
  <c r="BK164" i="11"/>
  <c r="J164" i="11"/>
  <c r="BE164" i="11" s="1"/>
  <c r="BI162" i="11"/>
  <c r="BH162" i="11"/>
  <c r="BG162" i="11"/>
  <c r="BF162" i="11"/>
  <c r="T162" i="11"/>
  <c r="R162" i="11"/>
  <c r="P162" i="11"/>
  <c r="BK162" i="11"/>
  <c r="J162" i="11"/>
  <c r="BE162" i="11" s="1"/>
  <c r="BI161" i="11"/>
  <c r="BH161" i="11"/>
  <c r="BG161" i="11"/>
  <c r="BF161" i="11"/>
  <c r="BE161" i="11"/>
  <c r="T161" i="11"/>
  <c r="R161" i="11"/>
  <c r="P161" i="11"/>
  <c r="BK161" i="11"/>
  <c r="J161" i="11"/>
  <c r="BI159" i="11"/>
  <c r="BH159" i="11"/>
  <c r="BG159" i="11"/>
  <c r="BF159" i="11"/>
  <c r="T159" i="11"/>
  <c r="R159" i="11"/>
  <c r="P159" i="11"/>
  <c r="BK159" i="11"/>
  <c r="J159" i="11"/>
  <c r="BE159" i="11" s="1"/>
  <c r="BI158" i="11"/>
  <c r="BH158" i="11"/>
  <c r="BG158" i="11"/>
  <c r="BF158" i="11"/>
  <c r="T158" i="11"/>
  <c r="R158" i="11"/>
  <c r="P158" i="11"/>
  <c r="BK158" i="11"/>
  <c r="J158" i="11"/>
  <c r="BE158" i="11" s="1"/>
  <c r="BI156" i="11"/>
  <c r="BH156" i="11"/>
  <c r="BG156" i="11"/>
  <c r="BF156" i="11"/>
  <c r="BE156" i="11"/>
  <c r="T156" i="11"/>
  <c r="R156" i="11"/>
  <c r="P156" i="11"/>
  <c r="BK156" i="11"/>
  <c r="J156" i="11"/>
  <c r="BI155" i="11"/>
  <c r="BH155" i="11"/>
  <c r="BG155" i="11"/>
  <c r="BF155" i="11"/>
  <c r="BE155" i="11"/>
  <c r="T155" i="11"/>
  <c r="R155" i="11"/>
  <c r="P155" i="11"/>
  <c r="BK155" i="11"/>
  <c r="J155" i="11"/>
  <c r="BI153" i="11"/>
  <c r="BH153" i="11"/>
  <c r="BG153" i="11"/>
  <c r="BF153" i="11"/>
  <c r="T153" i="11"/>
  <c r="R153" i="11"/>
  <c r="P153" i="11"/>
  <c r="BK153" i="11"/>
  <c r="J153" i="11"/>
  <c r="BE153" i="11" s="1"/>
  <c r="BI152" i="11"/>
  <c r="BH152" i="11"/>
  <c r="BG152" i="11"/>
  <c r="BF152" i="11"/>
  <c r="T152" i="11"/>
  <c r="R152" i="11"/>
  <c r="P152" i="11"/>
  <c r="BK152" i="11"/>
  <c r="J152" i="11"/>
  <c r="BE152" i="11" s="1"/>
  <c r="BI151" i="11"/>
  <c r="BH151" i="11"/>
  <c r="BG151" i="11"/>
  <c r="BF151" i="11"/>
  <c r="BE151" i="11"/>
  <c r="T151" i="11"/>
  <c r="R151" i="11"/>
  <c r="P151" i="11"/>
  <c r="BK151" i="11"/>
  <c r="J151" i="11"/>
  <c r="BI150" i="11"/>
  <c r="BH150" i="11"/>
  <c r="BG150" i="11"/>
  <c r="BF150" i="11"/>
  <c r="BE150" i="11"/>
  <c r="T150" i="11"/>
  <c r="R150" i="11"/>
  <c r="P150" i="11"/>
  <c r="BK150" i="11"/>
  <c r="J150" i="11"/>
  <c r="BI148" i="11"/>
  <c r="BH148" i="11"/>
  <c r="BG148" i="11"/>
  <c r="BF148" i="11"/>
  <c r="BE148" i="11"/>
  <c r="T148" i="11"/>
  <c r="R148" i="11"/>
  <c r="P148" i="11"/>
  <c r="BK148" i="11"/>
  <c r="J148" i="11"/>
  <c r="BI147" i="11"/>
  <c r="BH147" i="11"/>
  <c r="BG147" i="11"/>
  <c r="BF147" i="11"/>
  <c r="T147" i="11"/>
  <c r="R147" i="11"/>
  <c r="P147" i="11"/>
  <c r="BK147" i="11"/>
  <c r="J147" i="11"/>
  <c r="BE147" i="11" s="1"/>
  <c r="BI146" i="11"/>
  <c r="BH146" i="11"/>
  <c r="BG146" i="11"/>
  <c r="BF146" i="11"/>
  <c r="T146" i="11"/>
  <c r="R146" i="11"/>
  <c r="P146" i="11"/>
  <c r="BK146" i="11"/>
  <c r="J146" i="11"/>
  <c r="BE146" i="11" s="1"/>
  <c r="BI145" i="11"/>
  <c r="BH145" i="11"/>
  <c r="BG145" i="11"/>
  <c r="BF145" i="11"/>
  <c r="BE145" i="11"/>
  <c r="T145" i="11"/>
  <c r="R145" i="11"/>
  <c r="P145" i="11"/>
  <c r="BK145" i="11"/>
  <c r="J145" i="11"/>
  <c r="BI144" i="11"/>
  <c r="BH144" i="11"/>
  <c r="BG144" i="11"/>
  <c r="BF144" i="11"/>
  <c r="T144" i="11"/>
  <c r="R144" i="11"/>
  <c r="P144" i="11"/>
  <c r="BK144" i="11"/>
  <c r="J144" i="11"/>
  <c r="BE144" i="11" s="1"/>
  <c r="BI143" i="11"/>
  <c r="BH143" i="11"/>
  <c r="BG143" i="11"/>
  <c r="BF143" i="11"/>
  <c r="T143" i="11"/>
  <c r="R143" i="11"/>
  <c r="P143" i="11"/>
  <c r="BK143" i="11"/>
  <c r="J143" i="11"/>
  <c r="BE143" i="11" s="1"/>
  <c r="BI142" i="11"/>
  <c r="BH142" i="11"/>
  <c r="BG142" i="11"/>
  <c r="BF142" i="11"/>
  <c r="T142" i="11"/>
  <c r="R142" i="11"/>
  <c r="P142" i="11"/>
  <c r="BK142" i="11"/>
  <c r="J142" i="11"/>
  <c r="BE142" i="11" s="1"/>
  <c r="BI141" i="11"/>
  <c r="BH141" i="11"/>
  <c r="BG141" i="11"/>
  <c r="BF141" i="11"/>
  <c r="T141" i="11"/>
  <c r="R141" i="11"/>
  <c r="P141" i="11"/>
  <c r="BK141" i="11"/>
  <c r="J141" i="11"/>
  <c r="BE141" i="11" s="1"/>
  <c r="BI139" i="11"/>
  <c r="BH139" i="11"/>
  <c r="BG139" i="11"/>
  <c r="BF139" i="11"/>
  <c r="BE139" i="11"/>
  <c r="T139" i="11"/>
  <c r="R139" i="11"/>
  <c r="P139" i="11"/>
  <c r="BK139" i="11"/>
  <c r="J139" i="11"/>
  <c r="BI138" i="11"/>
  <c r="BH138" i="11"/>
  <c r="BG138" i="11"/>
  <c r="BF138" i="11"/>
  <c r="T138" i="11"/>
  <c r="R138" i="11"/>
  <c r="P138" i="11"/>
  <c r="BK138" i="11"/>
  <c r="J138" i="11"/>
  <c r="BE138" i="11" s="1"/>
  <c r="BI136" i="11"/>
  <c r="BH136" i="11"/>
  <c r="BG136" i="11"/>
  <c r="BF136" i="11"/>
  <c r="T136" i="11"/>
  <c r="R136" i="11"/>
  <c r="P136" i="11"/>
  <c r="BK136" i="11"/>
  <c r="J136" i="11"/>
  <c r="BE136" i="11" s="1"/>
  <c r="BI135" i="11"/>
  <c r="BH135" i="11"/>
  <c r="BG135" i="11"/>
  <c r="BF135" i="11"/>
  <c r="BE135" i="11"/>
  <c r="T135" i="11"/>
  <c r="R135" i="11"/>
  <c r="P135" i="11"/>
  <c r="BK135" i="11"/>
  <c r="J135" i="1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 s="1"/>
  <c r="BI131" i="11"/>
  <c r="BH131" i="11"/>
  <c r="BG131" i="11"/>
  <c r="BF131" i="11"/>
  <c r="BE131" i="11"/>
  <c r="T131" i="11"/>
  <c r="R131" i="11"/>
  <c r="P131" i="11"/>
  <c r="BK131" i="11"/>
  <c r="J131" i="11"/>
  <c r="BI130" i="11"/>
  <c r="BH130" i="11"/>
  <c r="BG130" i="11"/>
  <c r="BF130" i="11"/>
  <c r="BE130" i="11"/>
  <c r="T130" i="11"/>
  <c r="R130" i="11"/>
  <c r="P130" i="11"/>
  <c r="BK130" i="11"/>
  <c r="J130" i="11"/>
  <c r="BI128" i="11"/>
  <c r="BH128" i="11"/>
  <c r="BG128" i="11"/>
  <c r="BF128" i="11"/>
  <c r="T128" i="11"/>
  <c r="R128" i="11"/>
  <c r="P128" i="11"/>
  <c r="BK128" i="11"/>
  <c r="J128" i="11"/>
  <c r="BE128" i="11" s="1"/>
  <c r="BI127" i="11"/>
  <c r="BH127" i="11"/>
  <c r="BG127" i="11"/>
  <c r="BF127" i="11"/>
  <c r="T127" i="11"/>
  <c r="R127" i="11"/>
  <c r="P127" i="11"/>
  <c r="BK127" i="11"/>
  <c r="J127" i="11"/>
  <c r="BE127" i="11" s="1"/>
  <c r="BI126" i="11"/>
  <c r="BH126" i="11"/>
  <c r="BG126" i="11"/>
  <c r="BF126" i="11"/>
  <c r="BE126" i="11"/>
  <c r="T126" i="11"/>
  <c r="R126" i="11"/>
  <c r="P126" i="11"/>
  <c r="BK126" i="11"/>
  <c r="J126" i="11"/>
  <c r="BI125" i="11"/>
  <c r="BH125" i="11"/>
  <c r="BG125" i="11"/>
  <c r="BF125" i="11"/>
  <c r="BE125" i="11"/>
  <c r="T125" i="11"/>
  <c r="R125" i="11"/>
  <c r="P125" i="11"/>
  <c r="BK125" i="11"/>
  <c r="J125" i="11"/>
  <c r="BI123" i="11"/>
  <c r="BH123" i="11"/>
  <c r="BG123" i="11"/>
  <c r="BF123" i="11"/>
  <c r="T123" i="11"/>
  <c r="R123" i="11"/>
  <c r="P123" i="11"/>
  <c r="BK123" i="11"/>
  <c r="J123" i="11"/>
  <c r="BE123" i="11" s="1"/>
  <c r="BI122" i="11"/>
  <c r="BH122" i="11"/>
  <c r="BG122" i="11"/>
  <c r="BF122" i="11"/>
  <c r="BE122" i="11"/>
  <c r="T122" i="11"/>
  <c r="R122" i="11"/>
  <c r="P122" i="11"/>
  <c r="BK122" i="11"/>
  <c r="J122" i="11"/>
  <c r="BI121" i="11"/>
  <c r="BH121" i="11"/>
  <c r="BG121" i="11"/>
  <c r="BF121" i="11"/>
  <c r="T121" i="11"/>
  <c r="R121" i="11"/>
  <c r="P121" i="11"/>
  <c r="BK121" i="11"/>
  <c r="J121" i="11"/>
  <c r="BE121" i="11" s="1"/>
  <c r="BI120" i="11"/>
  <c r="BH120" i="11"/>
  <c r="BG120" i="11"/>
  <c r="BF120" i="11"/>
  <c r="BE120" i="11"/>
  <c r="T120" i="11"/>
  <c r="R120" i="11"/>
  <c r="P120" i="11"/>
  <c r="BK120" i="11"/>
  <c r="J120" i="11"/>
  <c r="BI119" i="11"/>
  <c r="BH119" i="11"/>
  <c r="BG119" i="11"/>
  <c r="BF119" i="11"/>
  <c r="T119" i="11"/>
  <c r="R119" i="11"/>
  <c r="P119" i="11"/>
  <c r="BK119" i="11"/>
  <c r="J119" i="11"/>
  <c r="BE119" i="11" s="1"/>
  <c r="BI118" i="11"/>
  <c r="BH118" i="11"/>
  <c r="BG118" i="11"/>
  <c r="BF118" i="11"/>
  <c r="BE118" i="11"/>
  <c r="T118" i="11"/>
  <c r="R118" i="11"/>
  <c r="P118" i="11"/>
  <c r="BK118" i="11"/>
  <c r="J118" i="11"/>
  <c r="BI117" i="11"/>
  <c r="BH117" i="11"/>
  <c r="BG117" i="11"/>
  <c r="BF117" i="11"/>
  <c r="BE117" i="11"/>
  <c r="T117" i="11"/>
  <c r="R117" i="11"/>
  <c r="P117" i="11"/>
  <c r="BK117" i="11"/>
  <c r="J117" i="11"/>
  <c r="BI115" i="11"/>
  <c r="BH115" i="11"/>
  <c r="BG115" i="11"/>
  <c r="BF115" i="11"/>
  <c r="BE115" i="11"/>
  <c r="T115" i="11"/>
  <c r="R115" i="11"/>
  <c r="P115" i="11"/>
  <c r="BK115" i="11"/>
  <c r="J115" i="11"/>
  <c r="BI114" i="11"/>
  <c r="BH114" i="11"/>
  <c r="BG114" i="11"/>
  <c r="BF114" i="11"/>
  <c r="T114" i="11"/>
  <c r="R114" i="11"/>
  <c r="P114" i="11"/>
  <c r="BK114" i="11"/>
  <c r="J114" i="11"/>
  <c r="BE114" i="11" s="1"/>
  <c r="BI112" i="11"/>
  <c r="BH112" i="11"/>
  <c r="BG112" i="11"/>
  <c r="BF112" i="11"/>
  <c r="T112" i="11"/>
  <c r="R112" i="11"/>
  <c r="P112" i="11"/>
  <c r="BK112" i="11"/>
  <c r="J112" i="11"/>
  <c r="BE112" i="11" s="1"/>
  <c r="BI111" i="11"/>
  <c r="BH111" i="11"/>
  <c r="BG111" i="11"/>
  <c r="BF111" i="11"/>
  <c r="BE111" i="11"/>
  <c r="T111" i="11"/>
  <c r="R111" i="11"/>
  <c r="P111" i="11"/>
  <c r="BK111" i="11"/>
  <c r="J111" i="11"/>
  <c r="BI109" i="11"/>
  <c r="BH109" i="11"/>
  <c r="BG109" i="11"/>
  <c r="BF109" i="11"/>
  <c r="BE109" i="11"/>
  <c r="T109" i="11"/>
  <c r="R109" i="11"/>
  <c r="P109" i="11"/>
  <c r="BK109" i="11"/>
  <c r="J109" i="11"/>
  <c r="BI108" i="11"/>
  <c r="BH108" i="11"/>
  <c r="BG108" i="11"/>
  <c r="BF108" i="11"/>
  <c r="T108" i="11"/>
  <c r="R108" i="11"/>
  <c r="P108" i="11"/>
  <c r="BK108" i="11"/>
  <c r="J108" i="11"/>
  <c r="BE108" i="11" s="1"/>
  <c r="BI106" i="11"/>
  <c r="BH106" i="11"/>
  <c r="BG106" i="11"/>
  <c r="BF106" i="11"/>
  <c r="T106" i="11"/>
  <c r="R106" i="11"/>
  <c r="P106" i="11"/>
  <c r="BK106" i="11"/>
  <c r="J106" i="11"/>
  <c r="BE106" i="11" s="1"/>
  <c r="BI103" i="11"/>
  <c r="BH103" i="11"/>
  <c r="BG103" i="11"/>
  <c r="BF103" i="11"/>
  <c r="BE103" i="11"/>
  <c r="T103" i="11"/>
  <c r="R103" i="11"/>
  <c r="P103" i="11"/>
  <c r="BK103" i="11"/>
  <c r="J103" i="11"/>
  <c r="BI102" i="11"/>
  <c r="BH102" i="11"/>
  <c r="BG102" i="11"/>
  <c r="BF102" i="11"/>
  <c r="BE102" i="11"/>
  <c r="T102" i="11"/>
  <c r="R102" i="11"/>
  <c r="P102" i="11"/>
  <c r="BK102" i="11"/>
  <c r="J102" i="11"/>
  <c r="BI101" i="11"/>
  <c r="BH101" i="11"/>
  <c r="BG101" i="11"/>
  <c r="BF101" i="11"/>
  <c r="BE101" i="11"/>
  <c r="T101" i="11"/>
  <c r="R101" i="11"/>
  <c r="P101" i="11"/>
  <c r="BK101" i="11"/>
  <c r="J101" i="11"/>
  <c r="BI99" i="11"/>
  <c r="BH99" i="11"/>
  <c r="BG99" i="11"/>
  <c r="BF99" i="11"/>
  <c r="BE99" i="11"/>
  <c r="T99" i="11"/>
  <c r="T98" i="11" s="1"/>
  <c r="T97" i="11" s="1"/>
  <c r="R99" i="11"/>
  <c r="P99" i="11"/>
  <c r="BK99" i="11"/>
  <c r="BK98" i="11" s="1"/>
  <c r="J99" i="1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E95" i="11" s="1"/>
  <c r="BI94" i="11"/>
  <c r="BH94" i="11"/>
  <c r="BG94" i="11"/>
  <c r="BF94" i="11"/>
  <c r="BE94" i="11"/>
  <c r="T94" i="11"/>
  <c r="T93" i="11" s="1"/>
  <c r="T92" i="11" s="1"/>
  <c r="R94" i="11"/>
  <c r="P94" i="11"/>
  <c r="BK94" i="11"/>
  <c r="BK93" i="11" s="1"/>
  <c r="BK92" i="11" s="1"/>
  <c r="J92" i="11" s="1"/>
  <c r="J57" i="11" s="1"/>
  <c r="J94" i="11"/>
  <c r="F87" i="11"/>
  <c r="F85" i="11"/>
  <c r="E83" i="11"/>
  <c r="F51" i="11"/>
  <c r="F49" i="11"/>
  <c r="E47" i="11"/>
  <c r="J21" i="11"/>
  <c r="E21" i="11"/>
  <c r="J51" i="11" s="1"/>
  <c r="J20" i="11"/>
  <c r="J18" i="11"/>
  <c r="E18" i="11"/>
  <c r="J17" i="11"/>
  <c r="J12" i="11"/>
  <c r="E7" i="11"/>
  <c r="E45" i="11" s="1"/>
  <c r="BK115" i="10"/>
  <c r="J115" i="10" s="1"/>
  <c r="J59" i="10" s="1"/>
  <c r="AY61" i="1"/>
  <c r="AX61" i="1"/>
  <c r="BI464" i="10"/>
  <c r="BH464" i="10"/>
  <c r="BG464" i="10"/>
  <c r="BF464" i="10"/>
  <c r="T464" i="10"/>
  <c r="R464" i="10"/>
  <c r="P464" i="10"/>
  <c r="P462" i="10" s="1"/>
  <c r="BK464" i="10"/>
  <c r="J464" i="10"/>
  <c r="BE464" i="10" s="1"/>
  <c r="BI463" i="10"/>
  <c r="BH463" i="10"/>
  <c r="BG463" i="10"/>
  <c r="BF463" i="10"/>
  <c r="T463" i="10"/>
  <c r="R463" i="10"/>
  <c r="R462" i="10" s="1"/>
  <c r="P463" i="10"/>
  <c r="BK463" i="10"/>
  <c r="BK462" i="10" s="1"/>
  <c r="J462" i="10" s="1"/>
  <c r="J80" i="10" s="1"/>
  <c r="J463" i="10"/>
  <c r="BE463" i="10" s="1"/>
  <c r="BI461" i="10"/>
  <c r="BH461" i="10"/>
  <c r="BG461" i="10"/>
  <c r="BF461" i="10"/>
  <c r="T461" i="10"/>
  <c r="R461" i="10"/>
  <c r="P461" i="10"/>
  <c r="BK461" i="10"/>
  <c r="J461" i="10"/>
  <c r="BE461" i="10" s="1"/>
  <c r="BI459" i="10"/>
  <c r="BH459" i="10"/>
  <c r="BG459" i="10"/>
  <c r="BF459" i="10"/>
  <c r="T459" i="10"/>
  <c r="R459" i="10"/>
  <c r="P459" i="10"/>
  <c r="BK459" i="10"/>
  <c r="J459" i="10"/>
  <c r="BE459" i="10" s="1"/>
  <c r="BI458" i="10"/>
  <c r="BH458" i="10"/>
  <c r="BG458" i="10"/>
  <c r="BF458" i="10"/>
  <c r="T458" i="10"/>
  <c r="R458" i="10"/>
  <c r="P458" i="10"/>
  <c r="BK458" i="10"/>
  <c r="J458" i="10"/>
  <c r="BE458" i="10" s="1"/>
  <c r="BI444" i="10"/>
  <c r="BH444" i="10"/>
  <c r="BG444" i="10"/>
  <c r="BF444" i="10"/>
  <c r="T444" i="10"/>
  <c r="R444" i="10"/>
  <c r="P444" i="10"/>
  <c r="P419" i="10" s="1"/>
  <c r="BK444" i="10"/>
  <c r="J444" i="10"/>
  <c r="BE444" i="10" s="1"/>
  <c r="BI420" i="10"/>
  <c r="BH420" i="10"/>
  <c r="BG420" i="10"/>
  <c r="BF420" i="10"/>
  <c r="T420" i="10"/>
  <c r="R420" i="10"/>
  <c r="P420" i="10"/>
  <c r="BK420" i="10"/>
  <c r="J420" i="10"/>
  <c r="BE420" i="10" s="1"/>
  <c r="BI418" i="10"/>
  <c r="BH418" i="10"/>
  <c r="BG418" i="10"/>
  <c r="BF418" i="10"/>
  <c r="T418" i="10"/>
  <c r="R418" i="10"/>
  <c r="P418" i="10"/>
  <c r="BK418" i="10"/>
  <c r="J418" i="10"/>
  <c r="BE418" i="10" s="1"/>
  <c r="BI417" i="10"/>
  <c r="BH417" i="10"/>
  <c r="BG417" i="10"/>
  <c r="BF417" i="10"/>
  <c r="T417" i="10"/>
  <c r="R417" i="10"/>
  <c r="P417" i="10"/>
  <c r="BK417" i="10"/>
  <c r="J417" i="10"/>
  <c r="BE417" i="10" s="1"/>
  <c r="BI416" i="10"/>
  <c r="BH416" i="10"/>
  <c r="BG416" i="10"/>
  <c r="BF416" i="10"/>
  <c r="T416" i="10"/>
  <c r="R416" i="10"/>
  <c r="P416" i="10"/>
  <c r="BK416" i="10"/>
  <c r="J416" i="10"/>
  <c r="BE416" i="10" s="1"/>
  <c r="BI411" i="10"/>
  <c r="BH411" i="10"/>
  <c r="BG411" i="10"/>
  <c r="BF411" i="10"/>
  <c r="T411" i="10"/>
  <c r="R411" i="10"/>
  <c r="P411" i="10"/>
  <c r="BK411" i="10"/>
  <c r="J411" i="10"/>
  <c r="BE411" i="10" s="1"/>
  <c r="BI409" i="10"/>
  <c r="BH409" i="10"/>
  <c r="BG409" i="10"/>
  <c r="BF409" i="10"/>
  <c r="T409" i="10"/>
  <c r="R409" i="10"/>
  <c r="P409" i="10"/>
  <c r="BK409" i="10"/>
  <c r="J409" i="10"/>
  <c r="BE409" i="10" s="1"/>
  <c r="BI408" i="10"/>
  <c r="BH408" i="10"/>
  <c r="BG408" i="10"/>
  <c r="BF408" i="10"/>
  <c r="BE408" i="10"/>
  <c r="T408" i="10"/>
  <c r="R408" i="10"/>
  <c r="P408" i="10"/>
  <c r="BK408" i="10"/>
  <c r="J408" i="10"/>
  <c r="BI407" i="10"/>
  <c r="BH407" i="10"/>
  <c r="BG407" i="10"/>
  <c r="BF407" i="10"/>
  <c r="T407" i="10"/>
  <c r="R407" i="10"/>
  <c r="P407" i="10"/>
  <c r="BK407" i="10"/>
  <c r="J407" i="10"/>
  <c r="BE407" i="10" s="1"/>
  <c r="BI406" i="10"/>
  <c r="BH406" i="10"/>
  <c r="BG406" i="10"/>
  <c r="BF406" i="10"/>
  <c r="T406" i="10"/>
  <c r="R406" i="10"/>
  <c r="P406" i="10"/>
  <c r="BK406" i="10"/>
  <c r="J406" i="10"/>
  <c r="BE406" i="10" s="1"/>
  <c r="BI402" i="10"/>
  <c r="BH402" i="10"/>
  <c r="BG402" i="10"/>
  <c r="BF402" i="10"/>
  <c r="T402" i="10"/>
  <c r="R402" i="10"/>
  <c r="P402" i="10"/>
  <c r="BK402" i="10"/>
  <c r="J402" i="10"/>
  <c r="BE402" i="10" s="1"/>
  <c r="BI400" i="10"/>
  <c r="BH400" i="10"/>
  <c r="BG400" i="10"/>
  <c r="BF400" i="10"/>
  <c r="T400" i="10"/>
  <c r="R400" i="10"/>
  <c r="P400" i="10"/>
  <c r="BK400" i="10"/>
  <c r="J400" i="10"/>
  <c r="BE400" i="10" s="1"/>
  <c r="BI399" i="10"/>
  <c r="BH399" i="10"/>
  <c r="BG399" i="10"/>
  <c r="BF399" i="10"/>
  <c r="T399" i="10"/>
  <c r="R399" i="10"/>
  <c r="P399" i="10"/>
  <c r="BK399" i="10"/>
  <c r="J399" i="10"/>
  <c r="BE399" i="10" s="1"/>
  <c r="BI398" i="10"/>
  <c r="BH398" i="10"/>
  <c r="BG398" i="10"/>
  <c r="BF398" i="10"/>
  <c r="T398" i="10"/>
  <c r="R398" i="10"/>
  <c r="P398" i="10"/>
  <c r="BK398" i="10"/>
  <c r="J398" i="10"/>
  <c r="BE398" i="10" s="1"/>
  <c r="BI396" i="10"/>
  <c r="BH396" i="10"/>
  <c r="BG396" i="10"/>
  <c r="BF396" i="10"/>
  <c r="T396" i="10"/>
  <c r="R396" i="10"/>
  <c r="P396" i="10"/>
  <c r="BK396" i="10"/>
  <c r="J396" i="10"/>
  <c r="BE396" i="10" s="1"/>
  <c r="BI389" i="10"/>
  <c r="BH389" i="10"/>
  <c r="BG389" i="10"/>
  <c r="BF389" i="10"/>
  <c r="T389" i="10"/>
  <c r="R389" i="10"/>
  <c r="P389" i="10"/>
  <c r="BK389" i="10"/>
  <c r="J389" i="10"/>
  <c r="BE389" i="10" s="1"/>
  <c r="BI382" i="10"/>
  <c r="BH382" i="10"/>
  <c r="BG382" i="10"/>
  <c r="BF382" i="10"/>
  <c r="T382" i="10"/>
  <c r="R382" i="10"/>
  <c r="P382" i="10"/>
  <c r="BK382" i="10"/>
  <c r="J382" i="10"/>
  <c r="BE382" i="10" s="1"/>
  <c r="BI372" i="10"/>
  <c r="BH372" i="10"/>
  <c r="BG372" i="10"/>
  <c r="BF372" i="10"/>
  <c r="T372" i="10"/>
  <c r="R372" i="10"/>
  <c r="P372" i="10"/>
  <c r="BK372" i="10"/>
  <c r="J372" i="10"/>
  <c r="BE372" i="10" s="1"/>
  <c r="BI360" i="10"/>
  <c r="BH360" i="10"/>
  <c r="BG360" i="10"/>
  <c r="BF360" i="10"/>
  <c r="T360" i="10"/>
  <c r="R360" i="10"/>
  <c r="P360" i="10"/>
  <c r="BK360" i="10"/>
  <c r="J360" i="10"/>
  <c r="BE360" i="10" s="1"/>
  <c r="BI350" i="10"/>
  <c r="BH350" i="10"/>
  <c r="BG350" i="10"/>
  <c r="BF350" i="10"/>
  <c r="T350" i="10"/>
  <c r="R350" i="10"/>
  <c r="P350" i="10"/>
  <c r="BK350" i="10"/>
  <c r="J350" i="10"/>
  <c r="BE350" i="10" s="1"/>
  <c r="BI348" i="10"/>
  <c r="BH348" i="10"/>
  <c r="BG348" i="10"/>
  <c r="BF348" i="10"/>
  <c r="T348" i="10"/>
  <c r="R348" i="10"/>
  <c r="P348" i="10"/>
  <c r="BK348" i="10"/>
  <c r="J348" i="10"/>
  <c r="BE348" i="10" s="1"/>
  <c r="BI346" i="10"/>
  <c r="BH346" i="10"/>
  <c r="BG346" i="10"/>
  <c r="BF346" i="10"/>
  <c r="BE346" i="10"/>
  <c r="T346" i="10"/>
  <c r="R346" i="10"/>
  <c r="P346" i="10"/>
  <c r="BK346" i="10"/>
  <c r="J346" i="10"/>
  <c r="BI344" i="10"/>
  <c r="BH344" i="10"/>
  <c r="BG344" i="10"/>
  <c r="BF344" i="10"/>
  <c r="T344" i="10"/>
  <c r="T343" i="10" s="1"/>
  <c r="R344" i="10"/>
  <c r="P344" i="10"/>
  <c r="BK344" i="10"/>
  <c r="J344" i="10"/>
  <c r="BE344" i="10" s="1"/>
  <c r="BI342" i="10"/>
  <c r="BH342" i="10"/>
  <c r="BG342" i="10"/>
  <c r="BF342" i="10"/>
  <c r="T342" i="10"/>
  <c r="R342" i="10"/>
  <c r="P342" i="10"/>
  <c r="BK342" i="10"/>
  <c r="J342" i="10"/>
  <c r="BE342" i="10" s="1"/>
  <c r="BI341" i="10"/>
  <c r="BH341" i="10"/>
  <c r="BG341" i="10"/>
  <c r="BF341" i="10"/>
  <c r="BE341" i="10"/>
  <c r="T341" i="10"/>
  <c r="R341" i="10"/>
  <c r="P341" i="10"/>
  <c r="BK341" i="10"/>
  <c r="J341" i="10"/>
  <c r="BI340" i="10"/>
  <c r="BH340" i="10"/>
  <c r="BG340" i="10"/>
  <c r="BF340" i="10"/>
  <c r="T340" i="10"/>
  <c r="R340" i="10"/>
  <c r="P340" i="10"/>
  <c r="BK340" i="10"/>
  <c r="J340" i="10"/>
  <c r="BE340" i="10" s="1"/>
  <c r="BI339" i="10"/>
  <c r="BH339" i="10"/>
  <c r="BG339" i="10"/>
  <c r="BF339" i="10"/>
  <c r="T339" i="10"/>
  <c r="R339" i="10"/>
  <c r="P339" i="10"/>
  <c r="BK339" i="10"/>
  <c r="J339" i="10"/>
  <c r="BE339" i="10" s="1"/>
  <c r="BI338" i="10"/>
  <c r="BH338" i="10"/>
  <c r="BG338" i="10"/>
  <c r="BF338" i="10"/>
  <c r="T338" i="10"/>
  <c r="R338" i="10"/>
  <c r="P338" i="10"/>
  <c r="BK338" i="10"/>
  <c r="J338" i="10"/>
  <c r="BE338" i="10" s="1"/>
  <c r="BI337" i="10"/>
  <c r="BH337" i="10"/>
  <c r="BG337" i="10"/>
  <c r="BF337" i="10"/>
  <c r="T337" i="10"/>
  <c r="R337" i="10"/>
  <c r="P337" i="10"/>
  <c r="BK337" i="10"/>
  <c r="J337" i="10"/>
  <c r="BE337" i="10" s="1"/>
  <c r="BI335" i="10"/>
  <c r="BH335" i="10"/>
  <c r="BG335" i="10"/>
  <c r="BF335" i="10"/>
  <c r="T335" i="10"/>
  <c r="T334" i="10" s="1"/>
  <c r="R335" i="10"/>
  <c r="R334" i="10" s="1"/>
  <c r="P335" i="10"/>
  <c r="P334" i="10" s="1"/>
  <c r="BK335" i="10"/>
  <c r="BK334" i="10" s="1"/>
  <c r="J334" i="10" s="1"/>
  <c r="J75" i="10" s="1"/>
  <c r="J335" i="10"/>
  <c r="BE335" i="10" s="1"/>
  <c r="BI333" i="10"/>
  <c r="BH333" i="10"/>
  <c r="BG333" i="10"/>
  <c r="BF333" i="10"/>
  <c r="BE333" i="10"/>
  <c r="T333" i="10"/>
  <c r="R333" i="10"/>
  <c r="P333" i="10"/>
  <c r="BK333" i="10"/>
  <c r="J333" i="10"/>
  <c r="BI332" i="10"/>
  <c r="BH332" i="10"/>
  <c r="BG332" i="10"/>
  <c r="BF332" i="10"/>
  <c r="BE332" i="10"/>
  <c r="T332" i="10"/>
  <c r="R332" i="10"/>
  <c r="P332" i="10"/>
  <c r="BK332" i="10"/>
  <c r="BK319" i="10" s="1"/>
  <c r="J319" i="10" s="1"/>
  <c r="J74" i="10" s="1"/>
  <c r="J332" i="10"/>
  <c r="BI330" i="10"/>
  <c r="BH330" i="10"/>
  <c r="BG330" i="10"/>
  <c r="BF330" i="10"/>
  <c r="BE330" i="10"/>
  <c r="T330" i="10"/>
  <c r="R330" i="10"/>
  <c r="R319" i="10" s="1"/>
  <c r="P330" i="10"/>
  <c r="BK330" i="10"/>
  <c r="J330" i="10"/>
  <c r="BI320" i="10"/>
  <c r="BH320" i="10"/>
  <c r="BG320" i="10"/>
  <c r="BF320" i="10"/>
  <c r="T320" i="10"/>
  <c r="T319" i="10" s="1"/>
  <c r="R320" i="10"/>
  <c r="P320" i="10"/>
  <c r="BK320" i="10"/>
  <c r="J320" i="10"/>
  <c r="BE320" i="10" s="1"/>
  <c r="BI317" i="10"/>
  <c r="BH317" i="10"/>
  <c r="BG317" i="10"/>
  <c r="BF317" i="10"/>
  <c r="T317" i="10"/>
  <c r="T316" i="10" s="1"/>
  <c r="R317" i="10"/>
  <c r="R316" i="10" s="1"/>
  <c r="P317" i="10"/>
  <c r="P316" i="10" s="1"/>
  <c r="BK317" i="10"/>
  <c r="BK316" i="10" s="1"/>
  <c r="J316" i="10" s="1"/>
  <c r="J72" i="10" s="1"/>
  <c r="J317" i="10"/>
  <c r="BE317" i="10" s="1"/>
  <c r="BI315" i="10"/>
  <c r="BH315" i="10"/>
  <c r="BG315" i="10"/>
  <c r="BF315" i="10"/>
  <c r="T315" i="10"/>
  <c r="R315" i="10"/>
  <c r="P315" i="10"/>
  <c r="BK315" i="10"/>
  <c r="J315" i="10"/>
  <c r="BE315" i="10" s="1"/>
  <c r="BI313" i="10"/>
  <c r="BH313" i="10"/>
  <c r="BG313" i="10"/>
  <c r="BF313" i="10"/>
  <c r="T313" i="10"/>
  <c r="R313" i="10"/>
  <c r="P313" i="10"/>
  <c r="BK313" i="10"/>
  <c r="J313" i="10"/>
  <c r="BE313" i="10" s="1"/>
  <c r="BI312" i="10"/>
  <c r="BH312" i="10"/>
  <c r="BG312" i="10"/>
  <c r="BF312" i="10"/>
  <c r="T312" i="10"/>
  <c r="R312" i="10"/>
  <c r="P312" i="10"/>
  <c r="BK312" i="10"/>
  <c r="J312" i="10"/>
  <c r="BE312" i="10" s="1"/>
  <c r="BI311" i="10"/>
  <c r="BH311" i="10"/>
  <c r="BG311" i="10"/>
  <c r="BF311" i="10"/>
  <c r="T311" i="10"/>
  <c r="T310" i="10" s="1"/>
  <c r="T309" i="10" s="1"/>
  <c r="R311" i="10"/>
  <c r="P311" i="10"/>
  <c r="BK311" i="10"/>
  <c r="J311" i="10"/>
  <c r="BE311" i="10" s="1"/>
  <c r="BI308" i="10"/>
  <c r="BH308" i="10"/>
  <c r="BG308" i="10"/>
  <c r="BF308" i="10"/>
  <c r="T308" i="10"/>
  <c r="R308" i="10"/>
  <c r="P308" i="10"/>
  <c r="BK308" i="10"/>
  <c r="J308" i="10"/>
  <c r="BE308" i="10" s="1"/>
  <c r="BI305" i="10"/>
  <c r="BH305" i="10"/>
  <c r="BG305" i="10"/>
  <c r="BF305" i="10"/>
  <c r="T305" i="10"/>
  <c r="R305" i="10"/>
  <c r="P305" i="10"/>
  <c r="BK305" i="10"/>
  <c r="J305" i="10"/>
  <c r="BE305" i="10" s="1"/>
  <c r="BI290" i="10"/>
  <c r="BH290" i="10"/>
  <c r="BG290" i="10"/>
  <c r="BF290" i="10"/>
  <c r="T290" i="10"/>
  <c r="T289" i="10" s="1"/>
  <c r="R290" i="10"/>
  <c r="P290" i="10"/>
  <c r="BK290" i="10"/>
  <c r="J290" i="10"/>
  <c r="BE290" i="10" s="1"/>
  <c r="BI267" i="10"/>
  <c r="BH267" i="10"/>
  <c r="BG267" i="10"/>
  <c r="BF267" i="10"/>
  <c r="T267" i="10"/>
  <c r="R267" i="10"/>
  <c r="P267" i="10"/>
  <c r="BK267" i="10"/>
  <c r="J267" i="10"/>
  <c r="BE267" i="10" s="1"/>
  <c r="BI263" i="10"/>
  <c r="BH263" i="10"/>
  <c r="BG263" i="10"/>
  <c r="BF263" i="10"/>
  <c r="T263" i="10"/>
  <c r="R263" i="10"/>
  <c r="P263" i="10"/>
  <c r="BK263" i="10"/>
  <c r="J263" i="10"/>
  <c r="BE263" i="10" s="1"/>
  <c r="BI251" i="10"/>
  <c r="BH251" i="10"/>
  <c r="BG251" i="10"/>
  <c r="BF251" i="10"/>
  <c r="BE251" i="10"/>
  <c r="T251" i="10"/>
  <c r="R251" i="10"/>
  <c r="P251" i="10"/>
  <c r="BK251" i="10"/>
  <c r="J251" i="10"/>
  <c r="BI239" i="10"/>
  <c r="BH239" i="10"/>
  <c r="BG239" i="10"/>
  <c r="BF239" i="10"/>
  <c r="T239" i="10"/>
  <c r="R239" i="10"/>
  <c r="P239" i="10"/>
  <c r="BK239" i="10"/>
  <c r="J239" i="10"/>
  <c r="BE239" i="10" s="1"/>
  <c r="BI237" i="10"/>
  <c r="BH237" i="10"/>
  <c r="BG237" i="10"/>
  <c r="BF237" i="10"/>
  <c r="T237" i="10"/>
  <c r="R237" i="10"/>
  <c r="P237" i="10"/>
  <c r="BK237" i="10"/>
  <c r="J237" i="10"/>
  <c r="BE237" i="10" s="1"/>
  <c r="BI235" i="10"/>
  <c r="BH235" i="10"/>
  <c r="BG235" i="10"/>
  <c r="BF235" i="10"/>
  <c r="BE235" i="10"/>
  <c r="T235" i="10"/>
  <c r="R235" i="10"/>
  <c r="P235" i="10"/>
  <c r="BK235" i="10"/>
  <c r="J235" i="10"/>
  <c r="BI231" i="10"/>
  <c r="BH231" i="10"/>
  <c r="BG231" i="10"/>
  <c r="BF231" i="10"/>
  <c r="BE231" i="10"/>
  <c r="T231" i="10"/>
  <c r="R231" i="10"/>
  <c r="R228" i="10" s="1"/>
  <c r="P231" i="10"/>
  <c r="BK231" i="10"/>
  <c r="J231" i="10"/>
  <c r="BI229" i="10"/>
  <c r="BH229" i="10"/>
  <c r="BG229" i="10"/>
  <c r="BF229" i="10"/>
  <c r="T229" i="10"/>
  <c r="R229" i="10"/>
  <c r="P229" i="10"/>
  <c r="BK229" i="10"/>
  <c r="J229" i="10"/>
  <c r="BE229" i="10" s="1"/>
  <c r="BI226" i="10"/>
  <c r="BH226" i="10"/>
  <c r="BG226" i="10"/>
  <c r="BF226" i="10"/>
  <c r="T226" i="10"/>
  <c r="T225" i="10" s="1"/>
  <c r="R226" i="10"/>
  <c r="R225" i="10" s="1"/>
  <c r="P226" i="10"/>
  <c r="P225" i="10" s="1"/>
  <c r="BK226" i="10"/>
  <c r="BK225" i="10" s="1"/>
  <c r="J225" i="10" s="1"/>
  <c r="J67" i="10" s="1"/>
  <c r="J226" i="10"/>
  <c r="BE226" i="10" s="1"/>
  <c r="BI223" i="10"/>
  <c r="BH223" i="10"/>
  <c r="BG223" i="10"/>
  <c r="BF223" i="10"/>
  <c r="BE223" i="10"/>
  <c r="T223" i="10"/>
  <c r="R223" i="10"/>
  <c r="P223" i="10"/>
  <c r="BK223" i="10"/>
  <c r="J223" i="10"/>
  <c r="BI219" i="10"/>
  <c r="BH219" i="10"/>
  <c r="BG219" i="10"/>
  <c r="BF219" i="10"/>
  <c r="BE219" i="10"/>
  <c r="T219" i="10"/>
  <c r="T218" i="10" s="1"/>
  <c r="R219" i="10"/>
  <c r="R218" i="10" s="1"/>
  <c r="P219" i="10"/>
  <c r="BK219" i="10"/>
  <c r="J219" i="10"/>
  <c r="BI217" i="10"/>
  <c r="BH217" i="10"/>
  <c r="BG217" i="10"/>
  <c r="BF217" i="10"/>
  <c r="T217" i="10"/>
  <c r="T216" i="10" s="1"/>
  <c r="R217" i="10"/>
  <c r="R216" i="10" s="1"/>
  <c r="P217" i="10"/>
  <c r="P216" i="10" s="1"/>
  <c r="BK217" i="10"/>
  <c r="BK216" i="10" s="1"/>
  <c r="J216" i="10" s="1"/>
  <c r="J65" i="10" s="1"/>
  <c r="J217" i="10"/>
  <c r="BE217" i="10" s="1"/>
  <c r="BI214" i="10"/>
  <c r="BH214" i="10"/>
  <c r="BG214" i="10"/>
  <c r="BF214" i="10"/>
  <c r="T214" i="10"/>
  <c r="R214" i="10"/>
  <c r="P214" i="10"/>
  <c r="BK214" i="10"/>
  <c r="J214" i="10"/>
  <c r="BE214" i="10" s="1"/>
  <c r="BI213" i="10"/>
  <c r="BH213" i="10"/>
  <c r="BG213" i="10"/>
  <c r="BF213" i="10"/>
  <c r="T213" i="10"/>
  <c r="R213" i="10"/>
  <c r="P213" i="10"/>
  <c r="BK213" i="10"/>
  <c r="J213" i="10"/>
  <c r="BE213" i="10" s="1"/>
  <c r="BI212" i="10"/>
  <c r="BH212" i="10"/>
  <c r="BG212" i="10"/>
  <c r="BF212" i="10"/>
  <c r="T212" i="10"/>
  <c r="R212" i="10"/>
  <c r="P212" i="10"/>
  <c r="BK212" i="10"/>
  <c r="J212" i="10"/>
  <c r="BE212" i="10" s="1"/>
  <c r="BI211" i="10"/>
  <c r="BH211" i="10"/>
  <c r="BG211" i="10"/>
  <c r="BF211" i="10"/>
  <c r="T211" i="10"/>
  <c r="R211" i="10"/>
  <c r="P211" i="10"/>
  <c r="BK211" i="10"/>
  <c r="J211" i="10"/>
  <c r="BE211" i="10" s="1"/>
  <c r="BI210" i="10"/>
  <c r="BH210" i="10"/>
  <c r="BG210" i="10"/>
  <c r="BF210" i="10"/>
  <c r="T210" i="10"/>
  <c r="R210" i="10"/>
  <c r="P210" i="10"/>
  <c r="P209" i="10" s="1"/>
  <c r="BK210" i="10"/>
  <c r="J210" i="10"/>
  <c r="BE210" i="10" s="1"/>
  <c r="BI207" i="10"/>
  <c r="BH207" i="10"/>
  <c r="BG207" i="10"/>
  <c r="BF207" i="10"/>
  <c r="T207" i="10"/>
  <c r="T206" i="10" s="1"/>
  <c r="R207" i="10"/>
  <c r="R206" i="10" s="1"/>
  <c r="P207" i="10"/>
  <c r="P206" i="10" s="1"/>
  <c r="BK207" i="10"/>
  <c r="BK206" i="10" s="1"/>
  <c r="J206" i="10" s="1"/>
  <c r="J62" i="10" s="1"/>
  <c r="J207" i="10"/>
  <c r="BE207" i="10" s="1"/>
  <c r="BI201" i="10"/>
  <c r="BH201" i="10"/>
  <c r="BG201" i="10"/>
  <c r="BF201" i="10"/>
  <c r="BE201" i="10"/>
  <c r="T201" i="10"/>
  <c r="R201" i="10"/>
  <c r="P201" i="10"/>
  <c r="BK201" i="10"/>
  <c r="J201" i="10"/>
  <c r="BI179" i="10"/>
  <c r="BH179" i="10"/>
  <c r="BG179" i="10"/>
  <c r="BF179" i="10"/>
  <c r="BE179" i="10"/>
  <c r="T179" i="10"/>
  <c r="R179" i="10"/>
  <c r="P179" i="10"/>
  <c r="BK179" i="10"/>
  <c r="J179" i="10"/>
  <c r="BI177" i="10"/>
  <c r="BH177" i="10"/>
  <c r="BG177" i="10"/>
  <c r="BF177" i="10"/>
  <c r="T177" i="10"/>
  <c r="R177" i="10"/>
  <c r="P177" i="10"/>
  <c r="BK177" i="10"/>
  <c r="J177" i="10"/>
  <c r="BE177" i="10" s="1"/>
  <c r="BI173" i="10"/>
  <c r="BH173" i="10"/>
  <c r="BG173" i="10"/>
  <c r="BF173" i="10"/>
  <c r="T173" i="10"/>
  <c r="R173" i="10"/>
  <c r="P173" i="10"/>
  <c r="BK173" i="10"/>
  <c r="J173" i="10"/>
  <c r="BE173" i="10" s="1"/>
  <c r="BI169" i="10"/>
  <c r="BH169" i="10"/>
  <c r="BG169" i="10"/>
  <c r="BF169" i="10"/>
  <c r="T169" i="10"/>
  <c r="R169" i="10"/>
  <c r="P169" i="10"/>
  <c r="BK169" i="10"/>
  <c r="J169" i="10"/>
  <c r="BE169" i="10" s="1"/>
  <c r="BI163" i="10"/>
  <c r="BH163" i="10"/>
  <c r="BG163" i="10"/>
  <c r="BF163" i="10"/>
  <c r="T163" i="10"/>
  <c r="R163" i="10"/>
  <c r="P163" i="10"/>
  <c r="BK163" i="10"/>
  <c r="J163" i="10"/>
  <c r="BE163" i="10" s="1"/>
  <c r="BI160" i="10"/>
  <c r="BH160" i="10"/>
  <c r="BG160" i="10"/>
  <c r="BF160" i="10"/>
  <c r="T160" i="10"/>
  <c r="R160" i="10"/>
  <c r="P160" i="10"/>
  <c r="BK160" i="10"/>
  <c r="J160" i="10"/>
  <c r="BE160" i="10" s="1"/>
  <c r="BI159" i="10"/>
  <c r="BH159" i="10"/>
  <c r="BG159" i="10"/>
  <c r="BF159" i="10"/>
  <c r="T159" i="10"/>
  <c r="R159" i="10"/>
  <c r="P159" i="10"/>
  <c r="BK159" i="10"/>
  <c r="J159" i="10"/>
  <c r="BE159" i="10" s="1"/>
  <c r="BI145" i="10"/>
  <c r="BH145" i="10"/>
  <c r="BG145" i="10"/>
  <c r="BF145" i="10"/>
  <c r="T145" i="10"/>
  <c r="R145" i="10"/>
  <c r="P145" i="10"/>
  <c r="BK145" i="10"/>
  <c r="J145" i="10"/>
  <c r="BE145" i="10" s="1"/>
  <c r="BI144" i="10"/>
  <c r="BH144" i="10"/>
  <c r="BG144" i="10"/>
  <c r="BF144" i="10"/>
  <c r="T144" i="10"/>
  <c r="R144" i="10"/>
  <c r="P144" i="10"/>
  <c r="BK144" i="10"/>
  <c r="J144" i="10"/>
  <c r="BE144" i="10" s="1"/>
  <c r="BI130" i="10"/>
  <c r="BH130" i="10"/>
  <c r="BG130" i="10"/>
  <c r="BF130" i="10"/>
  <c r="T130" i="10"/>
  <c r="R130" i="10"/>
  <c r="P130" i="10"/>
  <c r="BK130" i="10"/>
  <c r="J130" i="10"/>
  <c r="BE130" i="10" s="1"/>
  <c r="BI116" i="10"/>
  <c r="BH116" i="10"/>
  <c r="BG116" i="10"/>
  <c r="BF116" i="10"/>
  <c r="T116" i="10"/>
  <c r="R116" i="10"/>
  <c r="P116" i="10"/>
  <c r="P115" i="10" s="1"/>
  <c r="BK116" i="10"/>
  <c r="J116" i="10"/>
  <c r="BE116" i="10" s="1"/>
  <c r="BI114" i="10"/>
  <c r="BH114" i="10"/>
  <c r="BG114" i="10"/>
  <c r="BF114" i="10"/>
  <c r="T114" i="10"/>
  <c r="R114" i="10"/>
  <c r="P114" i="10"/>
  <c r="BK114" i="10"/>
  <c r="J114" i="10"/>
  <c r="BE114" i="10" s="1"/>
  <c r="BI109" i="10"/>
  <c r="BH109" i="10"/>
  <c r="BG109" i="10"/>
  <c r="BF109" i="10"/>
  <c r="T109" i="10"/>
  <c r="R109" i="10"/>
  <c r="P109" i="10"/>
  <c r="BK109" i="10"/>
  <c r="J109" i="10"/>
  <c r="BE109" i="10" s="1"/>
  <c r="BI107" i="10"/>
  <c r="BH107" i="10"/>
  <c r="BG107" i="10"/>
  <c r="BF107" i="10"/>
  <c r="T107" i="10"/>
  <c r="R107" i="10"/>
  <c r="P107" i="10"/>
  <c r="BK107" i="10"/>
  <c r="J107" i="10"/>
  <c r="BE107" i="10" s="1"/>
  <c r="BI105" i="10"/>
  <c r="BH105" i="10"/>
  <c r="BG105" i="10"/>
  <c r="BF105" i="10"/>
  <c r="BE105" i="10"/>
  <c r="T105" i="10"/>
  <c r="R105" i="10"/>
  <c r="P105" i="10"/>
  <c r="BK105" i="10"/>
  <c r="BK102" i="10" s="1"/>
  <c r="J102" i="10" s="1"/>
  <c r="J58" i="10" s="1"/>
  <c r="J105" i="10"/>
  <c r="BI103" i="10"/>
  <c r="BH103" i="10"/>
  <c r="BG103" i="10"/>
  <c r="BF103" i="10"/>
  <c r="T103" i="10"/>
  <c r="R103" i="10"/>
  <c r="P103" i="10"/>
  <c r="BK103" i="10"/>
  <c r="J103" i="10"/>
  <c r="BE103" i="10" s="1"/>
  <c r="F96" i="10"/>
  <c r="F94" i="10"/>
  <c r="E92" i="10"/>
  <c r="J51" i="10"/>
  <c r="F51" i="10"/>
  <c r="F49" i="10"/>
  <c r="E47" i="10"/>
  <c r="J21" i="10"/>
  <c r="E21" i="10"/>
  <c r="J96" i="10" s="1"/>
  <c r="J20" i="10"/>
  <c r="J18" i="10"/>
  <c r="E18" i="10"/>
  <c r="F97" i="10" s="1"/>
  <c r="J17" i="10"/>
  <c r="J12" i="10"/>
  <c r="J94" i="10" s="1"/>
  <c r="E7" i="10"/>
  <c r="E90" i="10" s="1"/>
  <c r="R117" i="9"/>
  <c r="BK114" i="9"/>
  <c r="T85" i="9"/>
  <c r="AY60" i="1"/>
  <c r="AX60" i="1"/>
  <c r="BI121" i="9"/>
  <c r="BH121" i="9"/>
  <c r="BG121" i="9"/>
  <c r="BF121" i="9"/>
  <c r="T121" i="9"/>
  <c r="R121" i="9"/>
  <c r="P121" i="9"/>
  <c r="BK121" i="9"/>
  <c r="J121" i="9"/>
  <c r="BE121" i="9" s="1"/>
  <c r="BI120" i="9"/>
  <c r="BH120" i="9"/>
  <c r="BG120" i="9"/>
  <c r="BF120" i="9"/>
  <c r="T120" i="9"/>
  <c r="T119" i="9" s="1"/>
  <c r="R120" i="9"/>
  <c r="R119" i="9" s="1"/>
  <c r="P120" i="9"/>
  <c r="BK120" i="9"/>
  <c r="J120" i="9"/>
  <c r="BE120" i="9" s="1"/>
  <c r="BI118" i="9"/>
  <c r="BH118" i="9"/>
  <c r="BG118" i="9"/>
  <c r="BF118" i="9"/>
  <c r="T118" i="9"/>
  <c r="T117" i="9" s="1"/>
  <c r="R118" i="9"/>
  <c r="P118" i="9"/>
  <c r="P117" i="9" s="1"/>
  <c r="BK118" i="9"/>
  <c r="BK117" i="9" s="1"/>
  <c r="J117" i="9" s="1"/>
  <c r="J63" i="9" s="1"/>
  <c r="J118" i="9"/>
  <c r="BE118" i="9" s="1"/>
  <c r="BI116" i="9"/>
  <c r="BH116" i="9"/>
  <c r="BG116" i="9"/>
  <c r="BF116" i="9"/>
  <c r="T116" i="9"/>
  <c r="R116" i="9"/>
  <c r="P116" i="9"/>
  <c r="P114" i="9" s="1"/>
  <c r="BK116" i="9"/>
  <c r="J116" i="9"/>
  <c r="BE116" i="9" s="1"/>
  <c r="BI115" i="9"/>
  <c r="BH115" i="9"/>
  <c r="BG115" i="9"/>
  <c r="BF115" i="9"/>
  <c r="T115" i="9"/>
  <c r="R115" i="9"/>
  <c r="R114" i="9" s="1"/>
  <c r="P115" i="9"/>
  <c r="BK115" i="9"/>
  <c r="J115" i="9"/>
  <c r="BE115" i="9" s="1"/>
  <c r="BI112" i="9"/>
  <c r="BH112" i="9"/>
  <c r="BG112" i="9"/>
  <c r="BF112" i="9"/>
  <c r="T112" i="9"/>
  <c r="R112" i="9"/>
  <c r="P112" i="9"/>
  <c r="BK112" i="9"/>
  <c r="J112" i="9"/>
  <c r="BE112" i="9" s="1"/>
  <c r="BI111" i="9"/>
  <c r="BH111" i="9"/>
  <c r="BG111" i="9"/>
  <c r="BF111" i="9"/>
  <c r="BE111" i="9"/>
  <c r="T111" i="9"/>
  <c r="R111" i="9"/>
  <c r="P111" i="9"/>
  <c r="BK111" i="9"/>
  <c r="J111" i="9"/>
  <c r="BI110" i="9"/>
  <c r="BH110" i="9"/>
  <c r="BG110" i="9"/>
  <c r="BF110" i="9"/>
  <c r="BE110" i="9"/>
  <c r="T110" i="9"/>
  <c r="R110" i="9"/>
  <c r="P110" i="9"/>
  <c r="BK110" i="9"/>
  <c r="J110" i="9"/>
  <c r="BI109" i="9"/>
  <c r="BH109" i="9"/>
  <c r="BG109" i="9"/>
  <c r="BF109" i="9"/>
  <c r="BE109" i="9"/>
  <c r="T109" i="9"/>
  <c r="R109" i="9"/>
  <c r="P109" i="9"/>
  <c r="BK109" i="9"/>
  <c r="J109" i="9"/>
  <c r="BI108" i="9"/>
  <c r="BH108" i="9"/>
  <c r="BG108" i="9"/>
  <c r="BF108" i="9"/>
  <c r="BE108" i="9"/>
  <c r="T108" i="9"/>
  <c r="R108" i="9"/>
  <c r="P108" i="9"/>
  <c r="BK108" i="9"/>
  <c r="J108" i="9"/>
  <c r="BI107" i="9"/>
  <c r="BH107" i="9"/>
  <c r="BG107" i="9"/>
  <c r="BF107" i="9"/>
  <c r="BE107" i="9"/>
  <c r="T107" i="9"/>
  <c r="R107" i="9"/>
  <c r="P107" i="9"/>
  <c r="BK107" i="9"/>
  <c r="J107" i="9"/>
  <c r="BI106" i="9"/>
  <c r="BH106" i="9"/>
  <c r="BG106" i="9"/>
  <c r="BF106" i="9"/>
  <c r="BE106" i="9"/>
  <c r="T106" i="9"/>
  <c r="R106" i="9"/>
  <c r="P106" i="9"/>
  <c r="BK106" i="9"/>
  <c r="J106" i="9"/>
  <c r="BI105" i="9"/>
  <c r="BH105" i="9"/>
  <c r="BG105" i="9"/>
  <c r="BF105" i="9"/>
  <c r="BE105" i="9"/>
  <c r="T105" i="9"/>
  <c r="R105" i="9"/>
  <c r="P105" i="9"/>
  <c r="BK105" i="9"/>
  <c r="J105" i="9"/>
  <c r="BI104" i="9"/>
  <c r="BH104" i="9"/>
  <c r="BG104" i="9"/>
  <c r="BF104" i="9"/>
  <c r="BE104" i="9"/>
  <c r="T104" i="9"/>
  <c r="R104" i="9"/>
  <c r="P104" i="9"/>
  <c r="BK104" i="9"/>
  <c r="J104" i="9"/>
  <c r="BI103" i="9"/>
  <c r="BH103" i="9"/>
  <c r="BG103" i="9"/>
  <c r="BF103" i="9"/>
  <c r="BE103" i="9"/>
  <c r="T103" i="9"/>
  <c r="R103" i="9"/>
  <c r="P103" i="9"/>
  <c r="BK103" i="9"/>
  <c r="J103" i="9"/>
  <c r="BI102" i="9"/>
  <c r="BH102" i="9"/>
  <c r="BG102" i="9"/>
  <c r="BF102" i="9"/>
  <c r="BE102" i="9"/>
  <c r="T102" i="9"/>
  <c r="R102" i="9"/>
  <c r="P102" i="9"/>
  <c r="BK102" i="9"/>
  <c r="J102" i="9"/>
  <c r="BI101" i="9"/>
  <c r="BH101" i="9"/>
  <c r="BG101" i="9"/>
  <c r="BF101" i="9"/>
  <c r="BE101" i="9"/>
  <c r="T101" i="9"/>
  <c r="R101" i="9"/>
  <c r="P101" i="9"/>
  <c r="BK101" i="9"/>
  <c r="J101" i="9"/>
  <c r="BI100" i="9"/>
  <c r="BH100" i="9"/>
  <c r="BG100" i="9"/>
  <c r="BF100" i="9"/>
  <c r="BE100" i="9"/>
  <c r="T100" i="9"/>
  <c r="T99" i="9" s="1"/>
  <c r="R100" i="9"/>
  <c r="P100" i="9"/>
  <c r="P99" i="9" s="1"/>
  <c r="BK100" i="9"/>
  <c r="BK99" i="9" s="1"/>
  <c r="J99" i="9" s="1"/>
  <c r="J60" i="9" s="1"/>
  <c r="J100" i="9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T97" i="9"/>
  <c r="R97" i="9"/>
  <c r="P97" i="9"/>
  <c r="BK97" i="9"/>
  <c r="J97" i="9"/>
  <c r="BE97" i="9" s="1"/>
  <c r="BI96" i="9"/>
  <c r="BH96" i="9"/>
  <c r="BG96" i="9"/>
  <c r="BF96" i="9"/>
  <c r="T96" i="9"/>
  <c r="R96" i="9"/>
  <c r="P96" i="9"/>
  <c r="BK96" i="9"/>
  <c r="J96" i="9"/>
  <c r="BE96" i="9" s="1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BE93" i="9"/>
  <c r="T93" i="9"/>
  <c r="R93" i="9"/>
  <c r="P93" i="9"/>
  <c r="BK93" i="9"/>
  <c r="J93" i="9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T89" i="9"/>
  <c r="T88" i="9" s="1"/>
  <c r="T87" i="9" s="1"/>
  <c r="R89" i="9"/>
  <c r="P89" i="9"/>
  <c r="BK89" i="9"/>
  <c r="J89" i="9"/>
  <c r="BE89" i="9" s="1"/>
  <c r="BI86" i="9"/>
  <c r="BH86" i="9"/>
  <c r="BG86" i="9"/>
  <c r="BF86" i="9"/>
  <c r="T86" i="9"/>
  <c r="R86" i="9"/>
  <c r="R85" i="9" s="1"/>
  <c r="P86" i="9"/>
  <c r="P85" i="9" s="1"/>
  <c r="BK86" i="9"/>
  <c r="BK85" i="9" s="1"/>
  <c r="J86" i="9"/>
  <c r="BE86" i="9" s="1"/>
  <c r="F80" i="9"/>
  <c r="F78" i="9"/>
  <c r="E76" i="9"/>
  <c r="F51" i="9"/>
  <c r="F49" i="9"/>
  <c r="E47" i="9"/>
  <c r="J21" i="9"/>
  <c r="E21" i="9"/>
  <c r="J20" i="9"/>
  <c r="J18" i="9"/>
  <c r="E18" i="9"/>
  <c r="F52" i="9" s="1"/>
  <c r="J17" i="9"/>
  <c r="J12" i="9"/>
  <c r="J49" i="9" s="1"/>
  <c r="E7" i="9"/>
  <c r="BK146" i="8"/>
  <c r="J146" i="8" s="1"/>
  <c r="J73" i="8" s="1"/>
  <c r="BK141" i="8"/>
  <c r="J141" i="8" s="1"/>
  <c r="J71" i="8" s="1"/>
  <c r="BK126" i="8"/>
  <c r="J126" i="8" s="1"/>
  <c r="J65" i="8" s="1"/>
  <c r="AY59" i="1"/>
  <c r="AX59" i="1"/>
  <c r="BI147" i="8"/>
  <c r="BH147" i="8"/>
  <c r="BG147" i="8"/>
  <c r="BF147" i="8"/>
  <c r="T147" i="8"/>
  <c r="T146" i="8" s="1"/>
  <c r="R147" i="8"/>
  <c r="R146" i="8" s="1"/>
  <c r="P147" i="8"/>
  <c r="P146" i="8" s="1"/>
  <c r="BK147" i="8"/>
  <c r="J147" i="8"/>
  <c r="BE147" i="8" s="1"/>
  <c r="BI145" i="8"/>
  <c r="BH145" i="8"/>
  <c r="BG145" i="8"/>
  <c r="BF145" i="8"/>
  <c r="T145" i="8"/>
  <c r="T144" i="8" s="1"/>
  <c r="R145" i="8"/>
  <c r="R144" i="8" s="1"/>
  <c r="P145" i="8"/>
  <c r="P144" i="8" s="1"/>
  <c r="BK145" i="8"/>
  <c r="BK144" i="8" s="1"/>
  <c r="J144" i="8" s="1"/>
  <c r="J72" i="8" s="1"/>
  <c r="J145" i="8"/>
  <c r="BE145" i="8" s="1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T141" i="8" s="1"/>
  <c r="R142" i="8"/>
  <c r="P142" i="8"/>
  <c r="P141" i="8" s="1"/>
  <c r="BK142" i="8"/>
  <c r="J142" i="8"/>
  <c r="BE142" i="8" s="1"/>
  <c r="BI140" i="8"/>
  <c r="BH140" i="8"/>
  <c r="BG140" i="8"/>
  <c r="BF140" i="8"/>
  <c r="T140" i="8"/>
  <c r="T139" i="8" s="1"/>
  <c r="T138" i="8" s="1"/>
  <c r="R140" i="8"/>
  <c r="R139" i="8" s="1"/>
  <c r="P140" i="8"/>
  <c r="P139" i="8" s="1"/>
  <c r="BK140" i="8"/>
  <c r="BK139" i="8" s="1"/>
  <c r="J140" i="8"/>
  <c r="BE140" i="8" s="1"/>
  <c r="BI137" i="8"/>
  <c r="BH137" i="8"/>
  <c r="BG137" i="8"/>
  <c r="BF137" i="8"/>
  <c r="T137" i="8"/>
  <c r="T135" i="8" s="1"/>
  <c r="T134" i="8" s="1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3" i="8"/>
  <c r="BH133" i="8"/>
  <c r="BG133" i="8"/>
  <c r="BF133" i="8"/>
  <c r="T133" i="8"/>
  <c r="T132" i="8" s="1"/>
  <c r="R133" i="8"/>
  <c r="R132" i="8" s="1"/>
  <c r="P133" i="8"/>
  <c r="P132" i="8" s="1"/>
  <c r="BK133" i="8"/>
  <c r="BK132" i="8" s="1"/>
  <c r="J132" i="8" s="1"/>
  <c r="J66" i="8" s="1"/>
  <c r="J133" i="8"/>
  <c r="BE133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T129" i="8"/>
  <c r="R129" i="8"/>
  <c r="P129" i="8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 s="1"/>
  <c r="BI127" i="8"/>
  <c r="BH127" i="8"/>
  <c r="BG127" i="8"/>
  <c r="BF127" i="8"/>
  <c r="T127" i="8"/>
  <c r="R127" i="8"/>
  <c r="P127" i="8"/>
  <c r="BK127" i="8"/>
  <c r="J127" i="8"/>
  <c r="BE127" i="8" s="1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 s="1"/>
  <c r="BI123" i="8"/>
  <c r="BH123" i="8"/>
  <c r="BG123" i="8"/>
  <c r="BF123" i="8"/>
  <c r="T123" i="8"/>
  <c r="R123" i="8"/>
  <c r="P123" i="8"/>
  <c r="BK123" i="8"/>
  <c r="J123" i="8"/>
  <c r="BE123" i="8" s="1"/>
  <c r="BI122" i="8"/>
  <c r="BH122" i="8"/>
  <c r="BG122" i="8"/>
  <c r="BF122" i="8"/>
  <c r="T122" i="8"/>
  <c r="R122" i="8"/>
  <c r="P122" i="8"/>
  <c r="BK122" i="8"/>
  <c r="J122" i="8"/>
  <c r="BE122" i="8" s="1"/>
  <c r="BI121" i="8"/>
  <c r="BH121" i="8"/>
  <c r="BG121" i="8"/>
  <c r="BF121" i="8"/>
  <c r="BE121" i="8"/>
  <c r="T121" i="8"/>
  <c r="R121" i="8"/>
  <c r="P121" i="8"/>
  <c r="BK121" i="8"/>
  <c r="J121" i="8"/>
  <c r="BI120" i="8"/>
  <c r="BH120" i="8"/>
  <c r="BG120" i="8"/>
  <c r="BF120" i="8"/>
  <c r="BE120" i="8"/>
  <c r="T120" i="8"/>
  <c r="R120" i="8"/>
  <c r="P120" i="8"/>
  <c r="BK120" i="8"/>
  <c r="J120" i="8"/>
  <c r="BI119" i="8"/>
  <c r="BH119" i="8"/>
  <c r="BG119" i="8"/>
  <c r="BF119" i="8"/>
  <c r="BE119" i="8"/>
  <c r="T119" i="8"/>
  <c r="R119" i="8"/>
  <c r="P119" i="8"/>
  <c r="BK119" i="8"/>
  <c r="J119" i="8"/>
  <c r="BI118" i="8"/>
  <c r="BH118" i="8"/>
  <c r="BG118" i="8"/>
  <c r="BF118" i="8"/>
  <c r="T118" i="8"/>
  <c r="R118" i="8"/>
  <c r="P118" i="8"/>
  <c r="BK118" i="8"/>
  <c r="J118" i="8"/>
  <c r="BE118" i="8" s="1"/>
  <c r="BI117" i="8"/>
  <c r="BH117" i="8"/>
  <c r="BG117" i="8"/>
  <c r="BF117" i="8"/>
  <c r="T117" i="8"/>
  <c r="R117" i="8"/>
  <c r="P117" i="8"/>
  <c r="BK117" i="8"/>
  <c r="J117" i="8"/>
  <c r="BE117" i="8" s="1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T115" i="8"/>
  <c r="R115" i="8"/>
  <c r="P115" i="8"/>
  <c r="BK115" i="8"/>
  <c r="J115" i="8"/>
  <c r="BE115" i="8" s="1"/>
  <c r="BI114" i="8"/>
  <c r="BH114" i="8"/>
  <c r="BG114" i="8"/>
  <c r="BF114" i="8"/>
  <c r="T114" i="8"/>
  <c r="R114" i="8"/>
  <c r="P114" i="8"/>
  <c r="BK114" i="8"/>
  <c r="J114" i="8"/>
  <c r="BE114" i="8" s="1"/>
  <c r="BI113" i="8"/>
  <c r="BH113" i="8"/>
  <c r="BG113" i="8"/>
  <c r="BF113" i="8"/>
  <c r="BE113" i="8"/>
  <c r="T113" i="8"/>
  <c r="R113" i="8"/>
  <c r="P113" i="8"/>
  <c r="BK113" i="8"/>
  <c r="J113" i="8"/>
  <c r="BI112" i="8"/>
  <c r="BH112" i="8"/>
  <c r="BG112" i="8"/>
  <c r="BF112" i="8"/>
  <c r="BE112" i="8"/>
  <c r="T112" i="8"/>
  <c r="R112" i="8"/>
  <c r="P112" i="8"/>
  <c r="BK112" i="8"/>
  <c r="J112" i="8"/>
  <c r="BI111" i="8"/>
  <c r="BH111" i="8"/>
  <c r="BG111" i="8"/>
  <c r="BF111" i="8"/>
  <c r="BE111" i="8"/>
  <c r="T111" i="8"/>
  <c r="R111" i="8"/>
  <c r="P111" i="8"/>
  <c r="BK111" i="8"/>
  <c r="J111" i="8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8" i="8"/>
  <c r="BH108" i="8"/>
  <c r="BG108" i="8"/>
  <c r="BF108" i="8"/>
  <c r="T108" i="8"/>
  <c r="R108" i="8"/>
  <c r="P108" i="8"/>
  <c r="BK108" i="8"/>
  <c r="J108" i="8"/>
  <c r="BE108" i="8" s="1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J106" i="8"/>
  <c r="BE106" i="8" s="1"/>
  <c r="BI104" i="8"/>
  <c r="BH104" i="8"/>
  <c r="BG104" i="8"/>
  <c r="BF104" i="8"/>
  <c r="BE104" i="8"/>
  <c r="T104" i="8"/>
  <c r="R104" i="8"/>
  <c r="P104" i="8"/>
  <c r="BK104" i="8"/>
  <c r="J104" i="8"/>
  <c r="BI102" i="8"/>
  <c r="BH102" i="8"/>
  <c r="BG102" i="8"/>
  <c r="BF102" i="8"/>
  <c r="BE102" i="8"/>
  <c r="T102" i="8"/>
  <c r="R102" i="8"/>
  <c r="P102" i="8"/>
  <c r="BK102" i="8"/>
  <c r="J102" i="8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T97" i="8" s="1"/>
  <c r="T96" i="8" s="1"/>
  <c r="R98" i="8"/>
  <c r="P98" i="8"/>
  <c r="BK98" i="8"/>
  <c r="BK97" i="8" s="1"/>
  <c r="J98" i="8"/>
  <c r="BE98" i="8" s="1"/>
  <c r="F91" i="8"/>
  <c r="F89" i="8"/>
  <c r="E87" i="8"/>
  <c r="F55" i="8"/>
  <c r="F53" i="8"/>
  <c r="E51" i="8"/>
  <c r="J23" i="8"/>
  <c r="E23" i="8"/>
  <c r="J22" i="8"/>
  <c r="J20" i="8"/>
  <c r="E20" i="8"/>
  <c r="J19" i="8"/>
  <c r="J14" i="8"/>
  <c r="J53" i="8" s="1"/>
  <c r="E7" i="8"/>
  <c r="J183" i="7"/>
  <c r="J77" i="7" s="1"/>
  <c r="J181" i="7"/>
  <c r="J76" i="7" s="1"/>
  <c r="R175" i="7"/>
  <c r="BK103" i="7"/>
  <c r="J103" i="7" s="1"/>
  <c r="J63" i="7" s="1"/>
  <c r="AY58" i="1"/>
  <c r="AX58" i="1"/>
  <c r="BI184" i="7"/>
  <c r="BH184" i="7"/>
  <c r="BG184" i="7"/>
  <c r="BF184" i="7"/>
  <c r="T184" i="7"/>
  <c r="T183" i="7" s="1"/>
  <c r="R184" i="7"/>
  <c r="R183" i="7" s="1"/>
  <c r="P184" i="7"/>
  <c r="P183" i="7" s="1"/>
  <c r="BK184" i="7"/>
  <c r="BK183" i="7" s="1"/>
  <c r="J184" i="7"/>
  <c r="BE184" i="7" s="1"/>
  <c r="BI182" i="7"/>
  <c r="BH182" i="7"/>
  <c r="BG182" i="7"/>
  <c r="BF182" i="7"/>
  <c r="T182" i="7"/>
  <c r="T181" i="7" s="1"/>
  <c r="R182" i="7"/>
  <c r="R181" i="7" s="1"/>
  <c r="P182" i="7"/>
  <c r="P181" i="7" s="1"/>
  <c r="BK182" i="7"/>
  <c r="BK181" i="7" s="1"/>
  <c r="J182" i="7"/>
  <c r="BE182" i="7" s="1"/>
  <c r="BI180" i="7"/>
  <c r="BH180" i="7"/>
  <c r="BG180" i="7"/>
  <c r="BF180" i="7"/>
  <c r="T180" i="7"/>
  <c r="R180" i="7"/>
  <c r="P180" i="7"/>
  <c r="BK180" i="7"/>
  <c r="J180" i="7"/>
  <c r="BE180" i="7" s="1"/>
  <c r="BI179" i="7"/>
  <c r="BH179" i="7"/>
  <c r="BG179" i="7"/>
  <c r="BF179" i="7"/>
  <c r="T179" i="7"/>
  <c r="R179" i="7"/>
  <c r="R178" i="7" s="1"/>
  <c r="P179" i="7"/>
  <c r="BK179" i="7"/>
  <c r="BK178" i="7" s="1"/>
  <c r="J178" i="7" s="1"/>
  <c r="J75" i="7" s="1"/>
  <c r="J179" i="7"/>
  <c r="BE179" i="7" s="1"/>
  <c r="BI177" i="7"/>
  <c r="BH177" i="7"/>
  <c r="BG177" i="7"/>
  <c r="BF177" i="7"/>
  <c r="BE177" i="7"/>
  <c r="T177" i="7"/>
  <c r="R177" i="7"/>
  <c r="P177" i="7"/>
  <c r="BK177" i="7"/>
  <c r="J177" i="7"/>
  <c r="BI176" i="7"/>
  <c r="BH176" i="7"/>
  <c r="BG176" i="7"/>
  <c r="BF176" i="7"/>
  <c r="BE176" i="7"/>
  <c r="T176" i="7"/>
  <c r="T175" i="7" s="1"/>
  <c r="R176" i="7"/>
  <c r="P176" i="7"/>
  <c r="BK176" i="7"/>
  <c r="J176" i="7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T171" i="7" s="1"/>
  <c r="T170" i="7" s="1"/>
  <c r="R172" i="7"/>
  <c r="P172" i="7"/>
  <c r="BK172" i="7"/>
  <c r="BK171" i="7" s="1"/>
  <c r="J172" i="7"/>
  <c r="BE172" i="7" s="1"/>
  <c r="BI169" i="7"/>
  <c r="BH169" i="7"/>
  <c r="BG169" i="7"/>
  <c r="BF169" i="7"/>
  <c r="T169" i="7"/>
  <c r="T168" i="7" s="1"/>
  <c r="R169" i="7"/>
  <c r="R168" i="7" s="1"/>
  <c r="P169" i="7"/>
  <c r="P168" i="7" s="1"/>
  <c r="BK169" i="7"/>
  <c r="BK168" i="7" s="1"/>
  <c r="J168" i="7" s="1"/>
  <c r="J70" i="7" s="1"/>
  <c r="J169" i="7"/>
  <c r="BE169" i="7" s="1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T166" i="7"/>
  <c r="R166" i="7"/>
  <c r="P166" i="7"/>
  <c r="BK166" i="7"/>
  <c r="J166" i="7"/>
  <c r="BE166" i="7" s="1"/>
  <c r="BI165" i="7"/>
  <c r="BH165" i="7"/>
  <c r="BG165" i="7"/>
  <c r="BF165" i="7"/>
  <c r="T165" i="7"/>
  <c r="R165" i="7"/>
  <c r="P165" i="7"/>
  <c r="BK165" i="7"/>
  <c r="J165" i="7"/>
  <c r="BE165" i="7" s="1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 s="1"/>
  <c r="BI160" i="7"/>
  <c r="BH160" i="7"/>
  <c r="BG160" i="7"/>
  <c r="BF160" i="7"/>
  <c r="T160" i="7"/>
  <c r="R160" i="7"/>
  <c r="P160" i="7"/>
  <c r="BK160" i="7"/>
  <c r="J160" i="7"/>
  <c r="BE160" i="7" s="1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 s="1"/>
  <c r="BI154" i="7"/>
  <c r="BH154" i="7"/>
  <c r="BG154" i="7"/>
  <c r="BF154" i="7"/>
  <c r="T154" i="7"/>
  <c r="R154" i="7"/>
  <c r="P154" i="7"/>
  <c r="BK154" i="7"/>
  <c r="J154" i="7"/>
  <c r="BE154" i="7" s="1"/>
  <c r="BI152" i="7"/>
  <c r="BH152" i="7"/>
  <c r="BG152" i="7"/>
  <c r="BF152" i="7"/>
  <c r="BE152" i="7"/>
  <c r="T152" i="7"/>
  <c r="R152" i="7"/>
  <c r="P152" i="7"/>
  <c r="BK152" i="7"/>
  <c r="J152" i="7"/>
  <c r="BI151" i="7"/>
  <c r="BH151" i="7"/>
  <c r="BG151" i="7"/>
  <c r="BF151" i="7"/>
  <c r="BE151" i="7"/>
  <c r="T151" i="7"/>
  <c r="R151" i="7"/>
  <c r="P151" i="7"/>
  <c r="BK151" i="7"/>
  <c r="J151" i="7"/>
  <c r="BI150" i="7"/>
  <c r="BH150" i="7"/>
  <c r="BG150" i="7"/>
  <c r="BF150" i="7"/>
  <c r="BE150" i="7"/>
  <c r="T150" i="7"/>
  <c r="R150" i="7"/>
  <c r="P150" i="7"/>
  <c r="BK150" i="7"/>
  <c r="J150" i="7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T148" i="7"/>
  <c r="R148" i="7"/>
  <c r="P148" i="7"/>
  <c r="BK148" i="7"/>
  <c r="J148" i="7"/>
  <c r="BE148" i="7" s="1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 s="1"/>
  <c r="BI144" i="7"/>
  <c r="BH144" i="7"/>
  <c r="BG144" i="7"/>
  <c r="BF144" i="7"/>
  <c r="BE144" i="7"/>
  <c r="T144" i="7"/>
  <c r="R144" i="7"/>
  <c r="P144" i="7"/>
  <c r="BK144" i="7"/>
  <c r="J144" i="7"/>
  <c r="BI143" i="7"/>
  <c r="BH143" i="7"/>
  <c r="BG143" i="7"/>
  <c r="BF143" i="7"/>
  <c r="BE143" i="7"/>
  <c r="T143" i="7"/>
  <c r="R143" i="7"/>
  <c r="P143" i="7"/>
  <c r="BK143" i="7"/>
  <c r="J143" i="7"/>
  <c r="BI141" i="7"/>
  <c r="BH141" i="7"/>
  <c r="BG141" i="7"/>
  <c r="BF141" i="7"/>
  <c r="BE141" i="7"/>
  <c r="T141" i="7"/>
  <c r="R141" i="7"/>
  <c r="P141" i="7"/>
  <c r="BK141" i="7"/>
  <c r="J141" i="7"/>
  <c r="BI140" i="7"/>
  <c r="BH140" i="7"/>
  <c r="BG140" i="7"/>
  <c r="BF140" i="7"/>
  <c r="T140" i="7"/>
  <c r="R140" i="7"/>
  <c r="P140" i="7"/>
  <c r="BK140" i="7"/>
  <c r="J140" i="7"/>
  <c r="BE140" i="7" s="1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 s="1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 s="1"/>
  <c r="BI134" i="7"/>
  <c r="BH134" i="7"/>
  <c r="BG134" i="7"/>
  <c r="BF134" i="7"/>
  <c r="BE134" i="7"/>
  <c r="T134" i="7"/>
  <c r="R134" i="7"/>
  <c r="P134" i="7"/>
  <c r="BK134" i="7"/>
  <c r="J134" i="7"/>
  <c r="BI133" i="7"/>
  <c r="BH133" i="7"/>
  <c r="BG133" i="7"/>
  <c r="BF133" i="7"/>
  <c r="BE133" i="7"/>
  <c r="T133" i="7"/>
  <c r="R133" i="7"/>
  <c r="P133" i="7"/>
  <c r="BK133" i="7"/>
  <c r="J133" i="7"/>
  <c r="BI131" i="7"/>
  <c r="BH131" i="7"/>
  <c r="BG131" i="7"/>
  <c r="BF131" i="7"/>
  <c r="BE131" i="7"/>
  <c r="T131" i="7"/>
  <c r="R131" i="7"/>
  <c r="P131" i="7"/>
  <c r="BK131" i="7"/>
  <c r="J131" i="7"/>
  <c r="BI130" i="7"/>
  <c r="BH130" i="7"/>
  <c r="BG130" i="7"/>
  <c r="BF130" i="7"/>
  <c r="T130" i="7"/>
  <c r="R130" i="7"/>
  <c r="P130" i="7"/>
  <c r="BK130" i="7"/>
  <c r="J130" i="7"/>
  <c r="BE130" i="7" s="1"/>
  <c r="BI129" i="7"/>
  <c r="BH129" i="7"/>
  <c r="BG129" i="7"/>
  <c r="BF129" i="7"/>
  <c r="T129" i="7"/>
  <c r="R129" i="7"/>
  <c r="P129" i="7"/>
  <c r="BK129" i="7"/>
  <c r="J129" i="7"/>
  <c r="BE129" i="7" s="1"/>
  <c r="BI128" i="7"/>
  <c r="BH128" i="7"/>
  <c r="BG128" i="7"/>
  <c r="BF128" i="7"/>
  <c r="T128" i="7"/>
  <c r="R128" i="7"/>
  <c r="P128" i="7"/>
  <c r="BK128" i="7"/>
  <c r="J128" i="7"/>
  <c r="BE128" i="7" s="1"/>
  <c r="BI127" i="7"/>
  <c r="BH127" i="7"/>
  <c r="BG127" i="7"/>
  <c r="BF127" i="7"/>
  <c r="T127" i="7"/>
  <c r="R127" i="7"/>
  <c r="P127" i="7"/>
  <c r="BK127" i="7"/>
  <c r="J127" i="7"/>
  <c r="BE127" i="7" s="1"/>
  <c r="BI126" i="7"/>
  <c r="BH126" i="7"/>
  <c r="BG126" i="7"/>
  <c r="BF126" i="7"/>
  <c r="T126" i="7"/>
  <c r="R126" i="7"/>
  <c r="P126" i="7"/>
  <c r="BK126" i="7"/>
  <c r="J126" i="7"/>
  <c r="BE126" i="7" s="1"/>
  <c r="BI125" i="7"/>
  <c r="BH125" i="7"/>
  <c r="BG125" i="7"/>
  <c r="BF125" i="7"/>
  <c r="BE125" i="7"/>
  <c r="T125" i="7"/>
  <c r="R125" i="7"/>
  <c r="P125" i="7"/>
  <c r="BK125" i="7"/>
  <c r="J125" i="7"/>
  <c r="BI124" i="7"/>
  <c r="BH124" i="7"/>
  <c r="BG124" i="7"/>
  <c r="BF124" i="7"/>
  <c r="BE124" i="7"/>
  <c r="T124" i="7"/>
  <c r="R124" i="7"/>
  <c r="P124" i="7"/>
  <c r="BK124" i="7"/>
  <c r="J124" i="7"/>
  <c r="BI123" i="7"/>
  <c r="BH123" i="7"/>
  <c r="BG123" i="7"/>
  <c r="BF123" i="7"/>
  <c r="BE123" i="7"/>
  <c r="T123" i="7"/>
  <c r="R123" i="7"/>
  <c r="P123" i="7"/>
  <c r="BK123" i="7"/>
  <c r="J123" i="7"/>
  <c r="BI122" i="7"/>
  <c r="BH122" i="7"/>
  <c r="BG122" i="7"/>
  <c r="BF122" i="7"/>
  <c r="T122" i="7"/>
  <c r="R122" i="7"/>
  <c r="P122" i="7"/>
  <c r="BK122" i="7"/>
  <c r="J122" i="7"/>
  <c r="BE122" i="7" s="1"/>
  <c r="BI121" i="7"/>
  <c r="BH121" i="7"/>
  <c r="BG121" i="7"/>
  <c r="BF121" i="7"/>
  <c r="T121" i="7"/>
  <c r="R121" i="7"/>
  <c r="P121" i="7"/>
  <c r="BK121" i="7"/>
  <c r="J121" i="7"/>
  <c r="BE121" i="7" s="1"/>
  <c r="BI120" i="7"/>
  <c r="BH120" i="7"/>
  <c r="BG120" i="7"/>
  <c r="BF120" i="7"/>
  <c r="T120" i="7"/>
  <c r="R120" i="7"/>
  <c r="P120" i="7"/>
  <c r="BK120" i="7"/>
  <c r="J120" i="7"/>
  <c r="BE120" i="7" s="1"/>
  <c r="BI119" i="7"/>
  <c r="BH119" i="7"/>
  <c r="BG119" i="7"/>
  <c r="BF119" i="7"/>
  <c r="T119" i="7"/>
  <c r="T116" i="7" s="1"/>
  <c r="R119" i="7"/>
  <c r="P119" i="7"/>
  <c r="BK119" i="7"/>
  <c r="J119" i="7"/>
  <c r="BE119" i="7" s="1"/>
  <c r="BI118" i="7"/>
  <c r="BH118" i="7"/>
  <c r="BG118" i="7"/>
  <c r="BF118" i="7"/>
  <c r="T118" i="7"/>
  <c r="R118" i="7"/>
  <c r="P118" i="7"/>
  <c r="BK118" i="7"/>
  <c r="J118" i="7"/>
  <c r="BE118" i="7" s="1"/>
  <c r="BI117" i="7"/>
  <c r="BH117" i="7"/>
  <c r="BG117" i="7"/>
  <c r="BF117" i="7"/>
  <c r="BE117" i="7"/>
  <c r="T117" i="7"/>
  <c r="R117" i="7"/>
  <c r="P117" i="7"/>
  <c r="BK117" i="7"/>
  <c r="J117" i="7"/>
  <c r="BI114" i="7"/>
  <c r="BH114" i="7"/>
  <c r="BG114" i="7"/>
  <c r="BF114" i="7"/>
  <c r="BE114" i="7"/>
  <c r="T114" i="7"/>
  <c r="R114" i="7"/>
  <c r="P114" i="7"/>
  <c r="BK114" i="7"/>
  <c r="J114" i="7"/>
  <c r="BI113" i="7"/>
  <c r="BH113" i="7"/>
  <c r="BG113" i="7"/>
  <c r="BF113" i="7"/>
  <c r="T113" i="7"/>
  <c r="R113" i="7"/>
  <c r="P113" i="7"/>
  <c r="BK113" i="7"/>
  <c r="J113" i="7"/>
  <c r="BE113" i="7" s="1"/>
  <c r="BI112" i="7"/>
  <c r="BH112" i="7"/>
  <c r="BG112" i="7"/>
  <c r="BF112" i="7"/>
  <c r="T112" i="7"/>
  <c r="R112" i="7"/>
  <c r="P112" i="7"/>
  <c r="BK112" i="7"/>
  <c r="J112" i="7"/>
  <c r="BE112" i="7" s="1"/>
  <c r="BI111" i="7"/>
  <c r="BH111" i="7"/>
  <c r="BG111" i="7"/>
  <c r="BF111" i="7"/>
  <c r="T111" i="7"/>
  <c r="R111" i="7"/>
  <c r="P111" i="7"/>
  <c r="BK111" i="7"/>
  <c r="J111" i="7"/>
  <c r="BE111" i="7" s="1"/>
  <c r="BI110" i="7"/>
  <c r="BH110" i="7"/>
  <c r="BG110" i="7"/>
  <c r="BF110" i="7"/>
  <c r="T110" i="7"/>
  <c r="R110" i="7"/>
  <c r="P110" i="7"/>
  <c r="BK110" i="7"/>
  <c r="J110" i="7"/>
  <c r="BE110" i="7" s="1"/>
  <c r="BI107" i="7"/>
  <c r="BH107" i="7"/>
  <c r="BG107" i="7"/>
  <c r="BF107" i="7"/>
  <c r="T107" i="7"/>
  <c r="T106" i="7" s="1"/>
  <c r="R107" i="7"/>
  <c r="R106" i="7" s="1"/>
  <c r="P107" i="7"/>
  <c r="P106" i="7" s="1"/>
  <c r="BK107" i="7"/>
  <c r="BK106" i="7" s="1"/>
  <c r="J106" i="7" s="1"/>
  <c r="J64" i="7" s="1"/>
  <c r="J107" i="7"/>
  <c r="BE107" i="7" s="1"/>
  <c r="BI105" i="7"/>
  <c r="BH105" i="7"/>
  <c r="BG105" i="7"/>
  <c r="BF105" i="7"/>
  <c r="BE105" i="7"/>
  <c r="T105" i="7"/>
  <c r="R105" i="7"/>
  <c r="P105" i="7"/>
  <c r="BK105" i="7"/>
  <c r="J105" i="7"/>
  <c r="BI104" i="7"/>
  <c r="BH104" i="7"/>
  <c r="BG104" i="7"/>
  <c r="BF104" i="7"/>
  <c r="BE104" i="7"/>
  <c r="T104" i="7"/>
  <c r="T103" i="7" s="1"/>
  <c r="R104" i="7"/>
  <c r="P104" i="7"/>
  <c r="P103" i="7" s="1"/>
  <c r="BK104" i="7"/>
  <c r="J104" i="7"/>
  <c r="BI102" i="7"/>
  <c r="BH102" i="7"/>
  <c r="BG102" i="7"/>
  <c r="BF102" i="7"/>
  <c r="T102" i="7"/>
  <c r="T101" i="7" s="1"/>
  <c r="R102" i="7"/>
  <c r="R101" i="7" s="1"/>
  <c r="P102" i="7"/>
  <c r="P101" i="7" s="1"/>
  <c r="BK102" i="7"/>
  <c r="BK101" i="7" s="1"/>
  <c r="J102" i="7"/>
  <c r="BE102" i="7" s="1"/>
  <c r="F95" i="7"/>
  <c r="F93" i="7"/>
  <c r="E91" i="7"/>
  <c r="J55" i="7"/>
  <c r="F55" i="7"/>
  <c r="F53" i="7"/>
  <c r="E51" i="7"/>
  <c r="J23" i="7"/>
  <c r="E23" i="7"/>
  <c r="J95" i="7" s="1"/>
  <c r="J22" i="7"/>
  <c r="J20" i="7"/>
  <c r="E20" i="7"/>
  <c r="F56" i="7" s="1"/>
  <c r="J19" i="7"/>
  <c r="J14" i="7"/>
  <c r="E7" i="7"/>
  <c r="E87" i="7" s="1"/>
  <c r="R101" i="6"/>
  <c r="AY56" i="1"/>
  <c r="AX56" i="1"/>
  <c r="BI121" i="6"/>
  <c r="BH121" i="6"/>
  <c r="BG121" i="6"/>
  <c r="BF121" i="6"/>
  <c r="BE121" i="6"/>
  <c r="T121" i="6"/>
  <c r="R121" i="6"/>
  <c r="P121" i="6"/>
  <c r="BK121" i="6"/>
  <c r="J121" i="6"/>
  <c r="BI120" i="6"/>
  <c r="BH120" i="6"/>
  <c r="BG120" i="6"/>
  <c r="BF120" i="6"/>
  <c r="BE120" i="6"/>
  <c r="T120" i="6"/>
  <c r="R120" i="6"/>
  <c r="P120" i="6"/>
  <c r="BK120" i="6"/>
  <c r="J120" i="6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T116" i="6"/>
  <c r="R116" i="6"/>
  <c r="P116" i="6"/>
  <c r="BK116" i="6"/>
  <c r="J116" i="6"/>
  <c r="BE116" i="6" s="1"/>
  <c r="BI115" i="6"/>
  <c r="BH115" i="6"/>
  <c r="BG115" i="6"/>
  <c r="BF115" i="6"/>
  <c r="T115" i="6"/>
  <c r="R115" i="6"/>
  <c r="P115" i="6"/>
  <c r="BK115" i="6"/>
  <c r="J115" i="6"/>
  <c r="BE115" i="6" s="1"/>
  <c r="BI114" i="6"/>
  <c r="BH114" i="6"/>
  <c r="BG114" i="6"/>
  <c r="BF114" i="6"/>
  <c r="BE114" i="6"/>
  <c r="T114" i="6"/>
  <c r="R114" i="6"/>
  <c r="P114" i="6"/>
  <c r="BK114" i="6"/>
  <c r="J114" i="6"/>
  <c r="BI113" i="6"/>
  <c r="BH113" i="6"/>
  <c r="BG113" i="6"/>
  <c r="BF113" i="6"/>
  <c r="BE113" i="6"/>
  <c r="T113" i="6"/>
  <c r="R113" i="6"/>
  <c r="P113" i="6"/>
  <c r="BK113" i="6"/>
  <c r="J113" i="6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T110" i="6"/>
  <c r="R110" i="6"/>
  <c r="P110" i="6"/>
  <c r="BK110" i="6"/>
  <c r="J110" i="6"/>
  <c r="BE110" i="6" s="1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R108" i="6"/>
  <c r="P108" i="6"/>
  <c r="BK108" i="6"/>
  <c r="J108" i="6"/>
  <c r="BE108" i="6" s="1"/>
  <c r="BI107" i="6"/>
  <c r="BH107" i="6"/>
  <c r="BG107" i="6"/>
  <c r="BF107" i="6"/>
  <c r="T107" i="6"/>
  <c r="R107" i="6"/>
  <c r="P107" i="6"/>
  <c r="BK107" i="6"/>
  <c r="J107" i="6"/>
  <c r="BE107" i="6" s="1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BE104" i="6"/>
  <c r="T104" i="6"/>
  <c r="R104" i="6"/>
  <c r="P104" i="6"/>
  <c r="BK104" i="6"/>
  <c r="J104" i="6"/>
  <c r="BI103" i="6"/>
  <c r="BH103" i="6"/>
  <c r="BG103" i="6"/>
  <c r="BF103" i="6"/>
  <c r="BE103" i="6"/>
  <c r="T103" i="6"/>
  <c r="R103" i="6"/>
  <c r="P103" i="6"/>
  <c r="BK103" i="6"/>
  <c r="J103" i="6"/>
  <c r="BI102" i="6"/>
  <c r="BH102" i="6"/>
  <c r="BG102" i="6"/>
  <c r="BF102" i="6"/>
  <c r="T102" i="6"/>
  <c r="R102" i="6"/>
  <c r="P102" i="6"/>
  <c r="BK102" i="6"/>
  <c r="J102" i="6"/>
  <c r="BE102" i="6" s="1"/>
  <c r="BI100" i="6"/>
  <c r="BH100" i="6"/>
  <c r="BG100" i="6"/>
  <c r="BF100" i="6"/>
  <c r="T100" i="6"/>
  <c r="R100" i="6"/>
  <c r="P100" i="6"/>
  <c r="BK100" i="6"/>
  <c r="BK98" i="6" s="1"/>
  <c r="J98" i="6" s="1"/>
  <c r="J59" i="6" s="1"/>
  <c r="J100" i="6"/>
  <c r="BE100" i="6" s="1"/>
  <c r="BI99" i="6"/>
  <c r="BH99" i="6"/>
  <c r="BG99" i="6"/>
  <c r="BF99" i="6"/>
  <c r="T99" i="6"/>
  <c r="T98" i="6" s="1"/>
  <c r="R99" i="6"/>
  <c r="P99" i="6"/>
  <c r="P98" i="6" s="1"/>
  <c r="BK99" i="6"/>
  <c r="J99" i="6"/>
  <c r="BE99" i="6" s="1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BE95" i="6"/>
  <c r="T95" i="6"/>
  <c r="R95" i="6"/>
  <c r="P95" i="6"/>
  <c r="BK95" i="6"/>
  <c r="J95" i="6"/>
  <c r="BI94" i="6"/>
  <c r="BH94" i="6"/>
  <c r="BG94" i="6"/>
  <c r="BF94" i="6"/>
  <c r="BE94" i="6"/>
  <c r="T94" i="6"/>
  <c r="R94" i="6"/>
  <c r="P94" i="6"/>
  <c r="BK94" i="6"/>
  <c r="J94" i="6"/>
  <c r="BI93" i="6"/>
  <c r="BH93" i="6"/>
  <c r="BG93" i="6"/>
  <c r="BF93" i="6"/>
  <c r="BE93" i="6"/>
  <c r="T93" i="6"/>
  <c r="R93" i="6"/>
  <c r="P93" i="6"/>
  <c r="BK93" i="6"/>
  <c r="J93" i="6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BE87" i="6"/>
  <c r="T87" i="6"/>
  <c r="R87" i="6"/>
  <c r="P87" i="6"/>
  <c r="BK87" i="6"/>
  <c r="J87" i="6"/>
  <c r="BI86" i="6"/>
  <c r="BH86" i="6"/>
  <c r="BG86" i="6"/>
  <c r="BF86" i="6"/>
  <c r="BE86" i="6"/>
  <c r="T86" i="6"/>
  <c r="R86" i="6"/>
  <c r="P86" i="6"/>
  <c r="BK86" i="6"/>
  <c r="J86" i="6"/>
  <c r="BI85" i="6"/>
  <c r="BH85" i="6"/>
  <c r="BG85" i="6"/>
  <c r="BF85" i="6"/>
  <c r="BE85" i="6"/>
  <c r="T85" i="6"/>
  <c r="R85" i="6"/>
  <c r="P85" i="6"/>
  <c r="BK85" i="6"/>
  <c r="J85" i="6"/>
  <c r="F79" i="6"/>
  <c r="F78" i="6"/>
  <c r="F76" i="6"/>
  <c r="E74" i="6"/>
  <c r="F52" i="6"/>
  <c r="F51" i="6"/>
  <c r="F49" i="6"/>
  <c r="E47" i="6"/>
  <c r="J21" i="6"/>
  <c r="E21" i="6"/>
  <c r="J20" i="6"/>
  <c r="J18" i="6"/>
  <c r="E18" i="6"/>
  <c r="J17" i="6"/>
  <c r="J12" i="6"/>
  <c r="E7" i="6"/>
  <c r="E72" i="6" s="1"/>
  <c r="AY55" i="1"/>
  <c r="AX55" i="1"/>
  <c r="F33" i="5"/>
  <c r="BC55" i="1" s="1"/>
  <c r="BI135" i="5"/>
  <c r="BH135" i="5"/>
  <c r="BG135" i="5"/>
  <c r="BF135" i="5"/>
  <c r="BE135" i="5"/>
  <c r="T135" i="5"/>
  <c r="R135" i="5"/>
  <c r="P135" i="5"/>
  <c r="BK135" i="5"/>
  <c r="J135" i="5"/>
  <c r="BI134" i="5"/>
  <c r="BH134" i="5"/>
  <c r="BG134" i="5"/>
  <c r="BF134" i="5"/>
  <c r="BE134" i="5"/>
  <c r="T134" i="5"/>
  <c r="R134" i="5"/>
  <c r="P134" i="5"/>
  <c r="BK134" i="5"/>
  <c r="J134" i="5"/>
  <c r="BI133" i="5"/>
  <c r="BH133" i="5"/>
  <c r="BG133" i="5"/>
  <c r="BF133" i="5"/>
  <c r="BE133" i="5"/>
  <c r="T133" i="5"/>
  <c r="R133" i="5"/>
  <c r="P133" i="5"/>
  <c r="BK133" i="5"/>
  <c r="J133" i="5"/>
  <c r="BI132" i="5"/>
  <c r="BH132" i="5"/>
  <c r="BG132" i="5"/>
  <c r="BF132" i="5"/>
  <c r="BE132" i="5"/>
  <c r="T132" i="5"/>
  <c r="R132" i="5"/>
  <c r="P132" i="5"/>
  <c r="BK132" i="5"/>
  <c r="J132" i="5"/>
  <c r="BI131" i="5"/>
  <c r="BH131" i="5"/>
  <c r="BG131" i="5"/>
  <c r="BF131" i="5"/>
  <c r="BE131" i="5"/>
  <c r="T131" i="5"/>
  <c r="R131" i="5"/>
  <c r="P131" i="5"/>
  <c r="BK131" i="5"/>
  <c r="J131" i="5"/>
  <c r="BI130" i="5"/>
  <c r="BH130" i="5"/>
  <c r="BG130" i="5"/>
  <c r="BF130" i="5"/>
  <c r="BE130" i="5"/>
  <c r="T130" i="5"/>
  <c r="R130" i="5"/>
  <c r="P130" i="5"/>
  <c r="BK130" i="5"/>
  <c r="J130" i="5"/>
  <c r="BI129" i="5"/>
  <c r="BH129" i="5"/>
  <c r="BG129" i="5"/>
  <c r="BF129" i="5"/>
  <c r="BE129" i="5"/>
  <c r="T129" i="5"/>
  <c r="R129" i="5"/>
  <c r="P129" i="5"/>
  <c r="BK129" i="5"/>
  <c r="J129" i="5"/>
  <c r="BI128" i="5"/>
  <c r="BH128" i="5"/>
  <c r="BG128" i="5"/>
  <c r="BF128" i="5"/>
  <c r="BE128" i="5"/>
  <c r="T128" i="5"/>
  <c r="R128" i="5"/>
  <c r="P128" i="5"/>
  <c r="BK128" i="5"/>
  <c r="J128" i="5"/>
  <c r="BI127" i="5"/>
  <c r="BH127" i="5"/>
  <c r="BG127" i="5"/>
  <c r="BF127" i="5"/>
  <c r="BE127" i="5"/>
  <c r="T127" i="5"/>
  <c r="R127" i="5"/>
  <c r="P127" i="5"/>
  <c r="BK127" i="5"/>
  <c r="J127" i="5"/>
  <c r="BI126" i="5"/>
  <c r="BH126" i="5"/>
  <c r="BG126" i="5"/>
  <c r="BF126" i="5"/>
  <c r="BE126" i="5"/>
  <c r="T126" i="5"/>
  <c r="R126" i="5"/>
  <c r="P126" i="5"/>
  <c r="BK126" i="5"/>
  <c r="J126" i="5"/>
  <c r="BI125" i="5"/>
  <c r="BH125" i="5"/>
  <c r="BG125" i="5"/>
  <c r="BF125" i="5"/>
  <c r="BE125" i="5"/>
  <c r="T125" i="5"/>
  <c r="R125" i="5"/>
  <c r="P125" i="5"/>
  <c r="BK125" i="5"/>
  <c r="J125" i="5"/>
  <c r="BI124" i="5"/>
  <c r="BH124" i="5"/>
  <c r="BG124" i="5"/>
  <c r="BF124" i="5"/>
  <c r="BE124" i="5"/>
  <c r="T124" i="5"/>
  <c r="R124" i="5"/>
  <c r="P124" i="5"/>
  <c r="BK124" i="5"/>
  <c r="J124" i="5"/>
  <c r="BI123" i="5"/>
  <c r="BH123" i="5"/>
  <c r="BG123" i="5"/>
  <c r="BF123" i="5"/>
  <c r="BE123" i="5"/>
  <c r="T123" i="5"/>
  <c r="R123" i="5"/>
  <c r="P123" i="5"/>
  <c r="BK123" i="5"/>
  <c r="J123" i="5"/>
  <c r="BI122" i="5"/>
  <c r="BH122" i="5"/>
  <c r="BG122" i="5"/>
  <c r="BF122" i="5"/>
  <c r="BE122" i="5"/>
  <c r="T122" i="5"/>
  <c r="R122" i="5"/>
  <c r="P122" i="5"/>
  <c r="BK122" i="5"/>
  <c r="J122" i="5"/>
  <c r="BI121" i="5"/>
  <c r="BH121" i="5"/>
  <c r="BG121" i="5"/>
  <c r="BF121" i="5"/>
  <c r="BE121" i="5"/>
  <c r="T121" i="5"/>
  <c r="R121" i="5"/>
  <c r="P121" i="5"/>
  <c r="BK121" i="5"/>
  <c r="J121" i="5"/>
  <c r="BI120" i="5"/>
  <c r="BH120" i="5"/>
  <c r="BG120" i="5"/>
  <c r="BF120" i="5"/>
  <c r="BE120" i="5"/>
  <c r="T120" i="5"/>
  <c r="R120" i="5"/>
  <c r="P120" i="5"/>
  <c r="BK120" i="5"/>
  <c r="J120" i="5"/>
  <c r="BI119" i="5"/>
  <c r="BH119" i="5"/>
  <c r="BG119" i="5"/>
  <c r="BF119" i="5"/>
  <c r="BE119" i="5"/>
  <c r="T119" i="5"/>
  <c r="R119" i="5"/>
  <c r="P119" i="5"/>
  <c r="BK119" i="5"/>
  <c r="J119" i="5"/>
  <c r="BI118" i="5"/>
  <c r="BH118" i="5"/>
  <c r="BG118" i="5"/>
  <c r="BF118" i="5"/>
  <c r="BE118" i="5"/>
  <c r="T118" i="5"/>
  <c r="R118" i="5"/>
  <c r="P118" i="5"/>
  <c r="BK118" i="5"/>
  <c r="J118" i="5"/>
  <c r="BI117" i="5"/>
  <c r="BH117" i="5"/>
  <c r="BG117" i="5"/>
  <c r="BF117" i="5"/>
  <c r="BE117" i="5"/>
  <c r="T117" i="5"/>
  <c r="R117" i="5"/>
  <c r="P117" i="5"/>
  <c r="BK117" i="5"/>
  <c r="J117" i="5"/>
  <c r="BI116" i="5"/>
  <c r="BH116" i="5"/>
  <c r="BG116" i="5"/>
  <c r="BF116" i="5"/>
  <c r="BE116" i="5"/>
  <c r="T116" i="5"/>
  <c r="R116" i="5"/>
  <c r="P116" i="5"/>
  <c r="BK116" i="5"/>
  <c r="J116" i="5"/>
  <c r="BI115" i="5"/>
  <c r="BH115" i="5"/>
  <c r="BG115" i="5"/>
  <c r="BF115" i="5"/>
  <c r="BE115" i="5"/>
  <c r="T115" i="5"/>
  <c r="R115" i="5"/>
  <c r="P115" i="5"/>
  <c r="BK115" i="5"/>
  <c r="J115" i="5"/>
  <c r="BI114" i="5"/>
  <c r="BH114" i="5"/>
  <c r="BG114" i="5"/>
  <c r="BF114" i="5"/>
  <c r="BE114" i="5"/>
  <c r="T114" i="5"/>
  <c r="R114" i="5"/>
  <c r="P114" i="5"/>
  <c r="BK114" i="5"/>
  <c r="J114" i="5"/>
  <c r="BI113" i="5"/>
  <c r="BH113" i="5"/>
  <c r="BG113" i="5"/>
  <c r="BF113" i="5"/>
  <c r="BE113" i="5"/>
  <c r="T113" i="5"/>
  <c r="R113" i="5"/>
  <c r="P113" i="5"/>
  <c r="BK113" i="5"/>
  <c r="J113" i="5"/>
  <c r="BI112" i="5"/>
  <c r="BH112" i="5"/>
  <c r="BG112" i="5"/>
  <c r="BF112" i="5"/>
  <c r="BE112" i="5"/>
  <c r="T112" i="5"/>
  <c r="R112" i="5"/>
  <c r="P112" i="5"/>
  <c r="BK112" i="5"/>
  <c r="J112" i="5"/>
  <c r="BI111" i="5"/>
  <c r="BH111" i="5"/>
  <c r="BG111" i="5"/>
  <c r="BF111" i="5"/>
  <c r="BE111" i="5"/>
  <c r="T111" i="5"/>
  <c r="R111" i="5"/>
  <c r="P111" i="5"/>
  <c r="BK111" i="5"/>
  <c r="J111" i="5"/>
  <c r="BI110" i="5"/>
  <c r="BH110" i="5"/>
  <c r="BG110" i="5"/>
  <c r="BF110" i="5"/>
  <c r="BE110" i="5"/>
  <c r="T110" i="5"/>
  <c r="R110" i="5"/>
  <c r="P110" i="5"/>
  <c r="BK110" i="5"/>
  <c r="J110" i="5"/>
  <c r="BI109" i="5"/>
  <c r="BH109" i="5"/>
  <c r="BG109" i="5"/>
  <c r="BF109" i="5"/>
  <c r="BE109" i="5"/>
  <c r="T109" i="5"/>
  <c r="R109" i="5"/>
  <c r="P109" i="5"/>
  <c r="BK109" i="5"/>
  <c r="J109" i="5"/>
  <c r="BI108" i="5"/>
  <c r="BH108" i="5"/>
  <c r="BG108" i="5"/>
  <c r="BF108" i="5"/>
  <c r="BE108" i="5"/>
  <c r="T108" i="5"/>
  <c r="R108" i="5"/>
  <c r="P108" i="5"/>
  <c r="BK108" i="5"/>
  <c r="J108" i="5"/>
  <c r="BI107" i="5"/>
  <c r="BH107" i="5"/>
  <c r="BG107" i="5"/>
  <c r="BF107" i="5"/>
  <c r="BE107" i="5"/>
  <c r="T107" i="5"/>
  <c r="R107" i="5"/>
  <c r="P107" i="5"/>
  <c r="BK107" i="5"/>
  <c r="J107" i="5"/>
  <c r="BI106" i="5"/>
  <c r="BH106" i="5"/>
  <c r="BG106" i="5"/>
  <c r="BF106" i="5"/>
  <c r="BE106" i="5"/>
  <c r="T106" i="5"/>
  <c r="R106" i="5"/>
  <c r="P106" i="5"/>
  <c r="BK106" i="5"/>
  <c r="J106" i="5"/>
  <c r="BI105" i="5"/>
  <c r="BH105" i="5"/>
  <c r="BG105" i="5"/>
  <c r="BF105" i="5"/>
  <c r="BE105" i="5"/>
  <c r="T105" i="5"/>
  <c r="R105" i="5"/>
  <c r="P105" i="5"/>
  <c r="BK105" i="5"/>
  <c r="J105" i="5"/>
  <c r="BI104" i="5"/>
  <c r="BH104" i="5"/>
  <c r="BG104" i="5"/>
  <c r="BF104" i="5"/>
  <c r="BE104" i="5"/>
  <c r="T104" i="5"/>
  <c r="R104" i="5"/>
  <c r="P104" i="5"/>
  <c r="BK104" i="5"/>
  <c r="J104" i="5"/>
  <c r="BI103" i="5"/>
  <c r="BH103" i="5"/>
  <c r="BG103" i="5"/>
  <c r="BF103" i="5"/>
  <c r="BE103" i="5"/>
  <c r="T103" i="5"/>
  <c r="R103" i="5"/>
  <c r="P103" i="5"/>
  <c r="BK103" i="5"/>
  <c r="J103" i="5"/>
  <c r="BI102" i="5"/>
  <c r="BH102" i="5"/>
  <c r="BG102" i="5"/>
  <c r="BF102" i="5"/>
  <c r="BE102" i="5"/>
  <c r="T102" i="5"/>
  <c r="R102" i="5"/>
  <c r="P102" i="5"/>
  <c r="BK102" i="5"/>
  <c r="J102" i="5"/>
  <c r="BI101" i="5"/>
  <c r="BH101" i="5"/>
  <c r="BG101" i="5"/>
  <c r="BF101" i="5"/>
  <c r="BE101" i="5"/>
  <c r="T101" i="5"/>
  <c r="R101" i="5"/>
  <c r="P101" i="5"/>
  <c r="BK101" i="5"/>
  <c r="J101" i="5"/>
  <c r="BI100" i="5"/>
  <c r="BH100" i="5"/>
  <c r="BG100" i="5"/>
  <c r="BF100" i="5"/>
  <c r="BE100" i="5"/>
  <c r="T100" i="5"/>
  <c r="R100" i="5"/>
  <c r="P100" i="5"/>
  <c r="BK100" i="5"/>
  <c r="J100" i="5"/>
  <c r="BI99" i="5"/>
  <c r="BH99" i="5"/>
  <c r="BG99" i="5"/>
  <c r="BF99" i="5"/>
  <c r="BE99" i="5"/>
  <c r="T99" i="5"/>
  <c r="R99" i="5"/>
  <c r="P99" i="5"/>
  <c r="BK99" i="5"/>
  <c r="J99" i="5"/>
  <c r="BI98" i="5"/>
  <c r="BH98" i="5"/>
  <c r="BG98" i="5"/>
  <c r="BF98" i="5"/>
  <c r="BE98" i="5"/>
  <c r="T98" i="5"/>
  <c r="R98" i="5"/>
  <c r="P98" i="5"/>
  <c r="BK98" i="5"/>
  <c r="J98" i="5"/>
  <c r="BI97" i="5"/>
  <c r="BH97" i="5"/>
  <c r="BG97" i="5"/>
  <c r="BF97" i="5"/>
  <c r="BE97" i="5"/>
  <c r="T97" i="5"/>
  <c r="R97" i="5"/>
  <c r="P97" i="5"/>
  <c r="BK97" i="5"/>
  <c r="J97" i="5"/>
  <c r="BI96" i="5"/>
  <c r="BH96" i="5"/>
  <c r="BG96" i="5"/>
  <c r="BF96" i="5"/>
  <c r="BE96" i="5"/>
  <c r="T96" i="5"/>
  <c r="R96" i="5"/>
  <c r="P96" i="5"/>
  <c r="BK96" i="5"/>
  <c r="J96" i="5"/>
  <c r="BI95" i="5"/>
  <c r="BH95" i="5"/>
  <c r="BG95" i="5"/>
  <c r="BF95" i="5"/>
  <c r="BE95" i="5"/>
  <c r="T95" i="5"/>
  <c r="R95" i="5"/>
  <c r="P95" i="5"/>
  <c r="BK95" i="5"/>
  <c r="J95" i="5"/>
  <c r="BI94" i="5"/>
  <c r="BH94" i="5"/>
  <c r="BG94" i="5"/>
  <c r="BF94" i="5"/>
  <c r="BE94" i="5"/>
  <c r="T94" i="5"/>
  <c r="R94" i="5"/>
  <c r="P94" i="5"/>
  <c r="BK94" i="5"/>
  <c r="J94" i="5"/>
  <c r="BI93" i="5"/>
  <c r="BH93" i="5"/>
  <c r="BG93" i="5"/>
  <c r="BF93" i="5"/>
  <c r="BE93" i="5"/>
  <c r="T93" i="5"/>
  <c r="R93" i="5"/>
  <c r="P93" i="5"/>
  <c r="BK93" i="5"/>
  <c r="J93" i="5"/>
  <c r="BI92" i="5"/>
  <c r="BH92" i="5"/>
  <c r="BG92" i="5"/>
  <c r="BF92" i="5"/>
  <c r="BE92" i="5"/>
  <c r="T92" i="5"/>
  <c r="R92" i="5"/>
  <c r="P92" i="5"/>
  <c r="BK92" i="5"/>
  <c r="J92" i="5"/>
  <c r="BI91" i="5"/>
  <c r="BH91" i="5"/>
  <c r="BG91" i="5"/>
  <c r="BF91" i="5"/>
  <c r="BE91" i="5"/>
  <c r="T91" i="5"/>
  <c r="R91" i="5"/>
  <c r="P91" i="5"/>
  <c r="BK91" i="5"/>
  <c r="J91" i="5"/>
  <c r="BI90" i="5"/>
  <c r="BH90" i="5"/>
  <c r="BG90" i="5"/>
  <c r="BF90" i="5"/>
  <c r="BE90" i="5"/>
  <c r="T90" i="5"/>
  <c r="R90" i="5"/>
  <c r="P90" i="5"/>
  <c r="BK90" i="5"/>
  <c r="J90" i="5"/>
  <c r="BI89" i="5"/>
  <c r="BH89" i="5"/>
  <c r="BG89" i="5"/>
  <c r="BF89" i="5"/>
  <c r="BE89" i="5"/>
  <c r="T89" i="5"/>
  <c r="R89" i="5"/>
  <c r="P89" i="5"/>
  <c r="BK89" i="5"/>
  <c r="J89" i="5"/>
  <c r="BI88" i="5"/>
  <c r="BH88" i="5"/>
  <c r="BG88" i="5"/>
  <c r="BF88" i="5"/>
  <c r="BE88" i="5"/>
  <c r="T88" i="5"/>
  <c r="R88" i="5"/>
  <c r="P88" i="5"/>
  <c r="BK88" i="5"/>
  <c r="J88" i="5"/>
  <c r="BI87" i="5"/>
  <c r="BH87" i="5"/>
  <c r="BG87" i="5"/>
  <c r="BF87" i="5"/>
  <c r="BE87" i="5"/>
  <c r="T87" i="5"/>
  <c r="R87" i="5"/>
  <c r="P87" i="5"/>
  <c r="BK87" i="5"/>
  <c r="J87" i="5"/>
  <c r="BI86" i="5"/>
  <c r="BH86" i="5"/>
  <c r="BG86" i="5"/>
  <c r="BF86" i="5"/>
  <c r="BE86" i="5"/>
  <c r="T86" i="5"/>
  <c r="R86" i="5"/>
  <c r="P86" i="5"/>
  <c r="BK86" i="5"/>
  <c r="J86" i="5"/>
  <c r="BI85" i="5"/>
  <c r="BH85" i="5"/>
  <c r="BG85" i="5"/>
  <c r="BF85" i="5"/>
  <c r="BE85" i="5"/>
  <c r="T85" i="5"/>
  <c r="R85" i="5"/>
  <c r="P85" i="5"/>
  <c r="BK85" i="5"/>
  <c r="J85" i="5"/>
  <c r="BI84" i="5"/>
  <c r="BH84" i="5"/>
  <c r="BG84" i="5"/>
  <c r="BF84" i="5"/>
  <c r="BE84" i="5"/>
  <c r="T84" i="5"/>
  <c r="R84" i="5"/>
  <c r="P84" i="5"/>
  <c r="BK84" i="5"/>
  <c r="J84" i="5"/>
  <c r="BI83" i="5"/>
  <c r="BH83" i="5"/>
  <c r="BG83" i="5"/>
  <c r="BF83" i="5"/>
  <c r="BE83" i="5"/>
  <c r="T83" i="5"/>
  <c r="R83" i="5"/>
  <c r="P83" i="5"/>
  <c r="BK83" i="5"/>
  <c r="J83" i="5"/>
  <c r="BI82" i="5"/>
  <c r="BH82" i="5"/>
  <c r="BG82" i="5"/>
  <c r="BF82" i="5"/>
  <c r="BE82" i="5"/>
  <c r="J30" i="5" s="1"/>
  <c r="AV55" i="1" s="1"/>
  <c r="AT55" i="1" s="1"/>
  <c r="T82" i="5"/>
  <c r="R82" i="5"/>
  <c r="P82" i="5"/>
  <c r="BK82" i="5"/>
  <c r="J82" i="5"/>
  <c r="BI81" i="5"/>
  <c r="BH81" i="5"/>
  <c r="BG81" i="5"/>
  <c r="BF81" i="5"/>
  <c r="J31" i="5" s="1"/>
  <c r="AW55" i="1" s="1"/>
  <c r="BE81" i="5"/>
  <c r="T81" i="5"/>
  <c r="T80" i="5" s="1"/>
  <c r="T79" i="5" s="1"/>
  <c r="T78" i="5" s="1"/>
  <c r="R81" i="5"/>
  <c r="R80" i="5" s="1"/>
  <c r="R79" i="5" s="1"/>
  <c r="R78" i="5" s="1"/>
  <c r="P81" i="5"/>
  <c r="BK81" i="5"/>
  <c r="J81" i="5"/>
  <c r="F75" i="5"/>
  <c r="F74" i="5"/>
  <c r="F72" i="5"/>
  <c r="E70" i="5"/>
  <c r="F51" i="5"/>
  <c r="F49" i="5"/>
  <c r="E47" i="5"/>
  <c r="J21" i="5"/>
  <c r="E21" i="5"/>
  <c r="J74" i="5" s="1"/>
  <c r="J20" i="5"/>
  <c r="J18" i="5"/>
  <c r="E18" i="5"/>
  <c r="F52" i="5" s="1"/>
  <c r="J17" i="5"/>
  <c r="J12" i="5"/>
  <c r="J72" i="5" s="1"/>
  <c r="E7" i="5"/>
  <c r="E68" i="5" s="1"/>
  <c r="T111" i="4"/>
  <c r="P111" i="4"/>
  <c r="P106" i="4"/>
  <c r="AY54" i="1"/>
  <c r="AX54" i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R113" i="4" s="1"/>
  <c r="P114" i="4"/>
  <c r="BK114" i="4"/>
  <c r="J114" i="4"/>
  <c r="BE114" i="4" s="1"/>
  <c r="BI112" i="4"/>
  <c r="BH112" i="4"/>
  <c r="BG112" i="4"/>
  <c r="BF112" i="4"/>
  <c r="BE112" i="4"/>
  <c r="T112" i="4"/>
  <c r="R112" i="4"/>
  <c r="R111" i="4" s="1"/>
  <c r="P112" i="4"/>
  <c r="BK112" i="4"/>
  <c r="BK111" i="4" s="1"/>
  <c r="J111" i="4" s="1"/>
  <c r="J64" i="4" s="1"/>
  <c r="J112" i="4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R108" i="4" s="1"/>
  <c r="R105" i="4" s="1"/>
  <c r="P109" i="4"/>
  <c r="BK109" i="4"/>
  <c r="J109" i="4"/>
  <c r="BE109" i="4" s="1"/>
  <c r="BI107" i="4"/>
  <c r="BH107" i="4"/>
  <c r="BG107" i="4"/>
  <c r="BF107" i="4"/>
  <c r="BE107" i="4"/>
  <c r="T107" i="4"/>
  <c r="T106" i="4" s="1"/>
  <c r="R107" i="4"/>
  <c r="R106" i="4" s="1"/>
  <c r="P107" i="4"/>
  <c r="BK107" i="4"/>
  <c r="BK106" i="4" s="1"/>
  <c r="J107" i="4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BE99" i="4"/>
  <c r="T99" i="4"/>
  <c r="R99" i="4"/>
  <c r="P99" i="4"/>
  <c r="BK99" i="4"/>
  <c r="J99" i="4"/>
  <c r="BI98" i="4"/>
  <c r="BH98" i="4"/>
  <c r="BG98" i="4"/>
  <c r="BF98" i="4"/>
  <c r="BE98" i="4"/>
  <c r="T98" i="4"/>
  <c r="R98" i="4"/>
  <c r="P98" i="4"/>
  <c r="BK98" i="4"/>
  <c r="J98" i="4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T93" i="4" s="1"/>
  <c r="R94" i="4"/>
  <c r="P94" i="4"/>
  <c r="BK94" i="4"/>
  <c r="BK93" i="4" s="1"/>
  <c r="J93" i="4" s="1"/>
  <c r="J58" i="4" s="1"/>
  <c r="J94" i="4"/>
  <c r="BE94" i="4" s="1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BE89" i="4"/>
  <c r="T89" i="4"/>
  <c r="R89" i="4"/>
  <c r="P89" i="4"/>
  <c r="BK89" i="4"/>
  <c r="J89" i="4"/>
  <c r="BI88" i="4"/>
  <c r="BH88" i="4"/>
  <c r="BG88" i="4"/>
  <c r="BF88" i="4"/>
  <c r="T88" i="4"/>
  <c r="R88" i="4"/>
  <c r="P88" i="4"/>
  <c r="BK88" i="4"/>
  <c r="J88" i="4"/>
  <c r="BE88" i="4" s="1"/>
  <c r="BI87" i="4"/>
  <c r="BH87" i="4"/>
  <c r="BG87" i="4"/>
  <c r="BF87" i="4"/>
  <c r="T87" i="4"/>
  <c r="R87" i="4"/>
  <c r="R86" i="4" s="1"/>
  <c r="P87" i="4"/>
  <c r="BK87" i="4"/>
  <c r="J87" i="4"/>
  <c r="BE87" i="4" s="1"/>
  <c r="F81" i="4"/>
  <c r="F79" i="4"/>
  <c r="E77" i="4"/>
  <c r="F52" i="4"/>
  <c r="F51" i="4"/>
  <c r="F49" i="4"/>
  <c r="E47" i="4"/>
  <c r="J21" i="4"/>
  <c r="E21" i="4"/>
  <c r="J20" i="4"/>
  <c r="J18" i="4"/>
  <c r="E18" i="4"/>
  <c r="F82" i="4" s="1"/>
  <c r="J17" i="4"/>
  <c r="J12" i="4"/>
  <c r="E7" i="4"/>
  <c r="E45" i="4" s="1"/>
  <c r="T257" i="3"/>
  <c r="T229" i="3"/>
  <c r="AY53" i="1"/>
  <c r="AX53" i="1"/>
  <c r="BI270" i="3"/>
  <c r="BH270" i="3"/>
  <c r="BG270" i="3"/>
  <c r="BF270" i="3"/>
  <c r="BE270" i="3"/>
  <c r="T270" i="3"/>
  <c r="R270" i="3"/>
  <c r="P270" i="3"/>
  <c r="BK270" i="3"/>
  <c r="J270" i="3"/>
  <c r="BI269" i="3"/>
  <c r="BH269" i="3"/>
  <c r="BG269" i="3"/>
  <c r="BF269" i="3"/>
  <c r="T269" i="3"/>
  <c r="R269" i="3"/>
  <c r="R266" i="3" s="1"/>
  <c r="P269" i="3"/>
  <c r="BK269" i="3"/>
  <c r="J269" i="3"/>
  <c r="BE269" i="3" s="1"/>
  <c r="BI268" i="3"/>
  <c r="BH268" i="3"/>
  <c r="BG268" i="3"/>
  <c r="BF268" i="3"/>
  <c r="T268" i="3"/>
  <c r="R268" i="3"/>
  <c r="P268" i="3"/>
  <c r="BK268" i="3"/>
  <c r="J268" i="3"/>
  <c r="BE268" i="3" s="1"/>
  <c r="BI267" i="3"/>
  <c r="BH267" i="3"/>
  <c r="BG267" i="3"/>
  <c r="BF267" i="3"/>
  <c r="T267" i="3"/>
  <c r="R267" i="3"/>
  <c r="P267" i="3"/>
  <c r="BK267" i="3"/>
  <c r="BK266" i="3" s="1"/>
  <c r="J266" i="3" s="1"/>
  <c r="J77" i="3" s="1"/>
  <c r="J267" i="3"/>
  <c r="BE267" i="3" s="1"/>
  <c r="BI265" i="3"/>
  <c r="BH265" i="3"/>
  <c r="BG265" i="3"/>
  <c r="BF265" i="3"/>
  <c r="T265" i="3"/>
  <c r="R265" i="3"/>
  <c r="P265" i="3"/>
  <c r="BK265" i="3"/>
  <c r="J265" i="3"/>
  <c r="BE265" i="3" s="1"/>
  <c r="BI264" i="3"/>
  <c r="BH264" i="3"/>
  <c r="BG264" i="3"/>
  <c r="BF264" i="3"/>
  <c r="T264" i="3"/>
  <c r="R264" i="3"/>
  <c r="P264" i="3"/>
  <c r="BK264" i="3"/>
  <c r="J264" i="3"/>
  <c r="BE264" i="3" s="1"/>
  <c r="BI263" i="3"/>
  <c r="BH263" i="3"/>
  <c r="BG263" i="3"/>
  <c r="BF263" i="3"/>
  <c r="T263" i="3"/>
  <c r="T262" i="3" s="1"/>
  <c r="R263" i="3"/>
  <c r="P263" i="3"/>
  <c r="P262" i="3" s="1"/>
  <c r="BK263" i="3"/>
  <c r="BK262" i="3" s="1"/>
  <c r="J262" i="3" s="1"/>
  <c r="J76" i="3" s="1"/>
  <c r="J263" i="3"/>
  <c r="BE263" i="3" s="1"/>
  <c r="BI261" i="3"/>
  <c r="BH261" i="3"/>
  <c r="BG261" i="3"/>
  <c r="BF261" i="3"/>
  <c r="T261" i="3"/>
  <c r="R261" i="3"/>
  <c r="R259" i="3" s="1"/>
  <c r="P261" i="3"/>
  <c r="BK261" i="3"/>
  <c r="J261" i="3"/>
  <c r="BE261" i="3" s="1"/>
  <c r="BI260" i="3"/>
  <c r="BH260" i="3"/>
  <c r="BG260" i="3"/>
  <c r="BF260" i="3"/>
  <c r="T260" i="3"/>
  <c r="R260" i="3"/>
  <c r="P260" i="3"/>
  <c r="BK260" i="3"/>
  <c r="BK259" i="3" s="1"/>
  <c r="J259" i="3" s="1"/>
  <c r="J75" i="3" s="1"/>
  <c r="J260" i="3"/>
  <c r="BE260" i="3" s="1"/>
  <c r="BI258" i="3"/>
  <c r="BH258" i="3"/>
  <c r="BG258" i="3"/>
  <c r="BF258" i="3"/>
  <c r="T258" i="3"/>
  <c r="R258" i="3"/>
  <c r="R257" i="3" s="1"/>
  <c r="P258" i="3"/>
  <c r="P257" i="3" s="1"/>
  <c r="BK258" i="3"/>
  <c r="BK257" i="3" s="1"/>
  <c r="J257" i="3" s="1"/>
  <c r="J74" i="3" s="1"/>
  <c r="J258" i="3"/>
  <c r="BE258" i="3" s="1"/>
  <c r="BI255" i="3"/>
  <c r="BH255" i="3"/>
  <c r="BG255" i="3"/>
  <c r="BF255" i="3"/>
  <c r="T255" i="3"/>
  <c r="R255" i="3"/>
  <c r="P255" i="3"/>
  <c r="BK255" i="3"/>
  <c r="J255" i="3"/>
  <c r="BE255" i="3" s="1"/>
  <c r="BI254" i="3"/>
  <c r="BH254" i="3"/>
  <c r="BG254" i="3"/>
  <c r="BF254" i="3"/>
  <c r="BE254" i="3"/>
  <c r="T254" i="3"/>
  <c r="R254" i="3"/>
  <c r="P254" i="3"/>
  <c r="BK254" i="3"/>
  <c r="BK251" i="3" s="1"/>
  <c r="J251" i="3" s="1"/>
  <c r="J72" i="3" s="1"/>
  <c r="J254" i="3"/>
  <c r="BI253" i="3"/>
  <c r="BH253" i="3"/>
  <c r="BG253" i="3"/>
  <c r="BF253" i="3"/>
  <c r="T253" i="3"/>
  <c r="R253" i="3"/>
  <c r="P253" i="3"/>
  <c r="BK253" i="3"/>
  <c r="J253" i="3"/>
  <c r="BE253" i="3" s="1"/>
  <c r="BI252" i="3"/>
  <c r="BH252" i="3"/>
  <c r="BG252" i="3"/>
  <c r="BF252" i="3"/>
  <c r="T252" i="3"/>
  <c r="T251" i="3" s="1"/>
  <c r="R252" i="3"/>
  <c r="P252" i="3"/>
  <c r="BK252" i="3"/>
  <c r="J252" i="3"/>
  <c r="BE252" i="3" s="1"/>
  <c r="BI250" i="3"/>
  <c r="BH250" i="3"/>
  <c r="BG250" i="3"/>
  <c r="BF250" i="3"/>
  <c r="BE250" i="3"/>
  <c r="T250" i="3"/>
  <c r="R250" i="3"/>
  <c r="P250" i="3"/>
  <c r="BK250" i="3"/>
  <c r="J250" i="3"/>
  <c r="BI249" i="3"/>
  <c r="BH249" i="3"/>
  <c r="BG249" i="3"/>
  <c r="BF249" i="3"/>
  <c r="T249" i="3"/>
  <c r="R249" i="3"/>
  <c r="P249" i="3"/>
  <c r="BK249" i="3"/>
  <c r="J249" i="3"/>
  <c r="BE249" i="3" s="1"/>
  <c r="BI248" i="3"/>
  <c r="BH248" i="3"/>
  <c r="BG248" i="3"/>
  <c r="BF248" i="3"/>
  <c r="T248" i="3"/>
  <c r="T246" i="3" s="1"/>
  <c r="R248" i="3"/>
  <c r="P248" i="3"/>
  <c r="BK248" i="3"/>
  <c r="J248" i="3"/>
  <c r="BE248" i="3" s="1"/>
  <c r="BI247" i="3"/>
  <c r="BH247" i="3"/>
  <c r="BG247" i="3"/>
  <c r="BF247" i="3"/>
  <c r="BE247" i="3"/>
  <c r="T247" i="3"/>
  <c r="R247" i="3"/>
  <c r="P247" i="3"/>
  <c r="P246" i="3" s="1"/>
  <c r="BK247" i="3"/>
  <c r="J247" i="3"/>
  <c r="BI245" i="3"/>
  <c r="BH245" i="3"/>
  <c r="BG245" i="3"/>
  <c r="BF245" i="3"/>
  <c r="T245" i="3"/>
  <c r="R245" i="3"/>
  <c r="P245" i="3"/>
  <c r="BK245" i="3"/>
  <c r="J245" i="3"/>
  <c r="BE245" i="3" s="1"/>
  <c r="BI244" i="3"/>
  <c r="BH244" i="3"/>
  <c r="BG244" i="3"/>
  <c r="BF244" i="3"/>
  <c r="T244" i="3"/>
  <c r="R244" i="3"/>
  <c r="P244" i="3"/>
  <c r="BK244" i="3"/>
  <c r="J244" i="3"/>
  <c r="BE244" i="3" s="1"/>
  <c r="BI243" i="3"/>
  <c r="BH243" i="3"/>
  <c r="BG243" i="3"/>
  <c r="BF243" i="3"/>
  <c r="BE243" i="3"/>
  <c r="T243" i="3"/>
  <c r="R243" i="3"/>
  <c r="P243" i="3"/>
  <c r="BK243" i="3"/>
  <c r="J243" i="3"/>
  <c r="BI242" i="3"/>
  <c r="BH242" i="3"/>
  <c r="BG242" i="3"/>
  <c r="BF242" i="3"/>
  <c r="T242" i="3"/>
  <c r="R242" i="3"/>
  <c r="P242" i="3"/>
  <c r="BK242" i="3"/>
  <c r="J242" i="3"/>
  <c r="BE242" i="3" s="1"/>
  <c r="BI241" i="3"/>
  <c r="BH241" i="3"/>
  <c r="BG241" i="3"/>
  <c r="BF241" i="3"/>
  <c r="T241" i="3"/>
  <c r="R241" i="3"/>
  <c r="P241" i="3"/>
  <c r="BK241" i="3"/>
  <c r="J241" i="3"/>
  <c r="BE241" i="3" s="1"/>
  <c r="BI240" i="3"/>
  <c r="BH240" i="3"/>
  <c r="BG240" i="3"/>
  <c r="BF240" i="3"/>
  <c r="T240" i="3"/>
  <c r="R240" i="3"/>
  <c r="P240" i="3"/>
  <c r="BK240" i="3"/>
  <c r="J240" i="3"/>
  <c r="BE240" i="3" s="1"/>
  <c r="BI239" i="3"/>
  <c r="BH239" i="3"/>
  <c r="BG239" i="3"/>
  <c r="BF239" i="3"/>
  <c r="T239" i="3"/>
  <c r="R239" i="3"/>
  <c r="P239" i="3"/>
  <c r="BK239" i="3"/>
  <c r="J239" i="3"/>
  <c r="BE239" i="3" s="1"/>
  <c r="BI238" i="3"/>
  <c r="BH238" i="3"/>
  <c r="BG238" i="3"/>
  <c r="BF238" i="3"/>
  <c r="BE238" i="3"/>
  <c r="T238" i="3"/>
  <c r="R238" i="3"/>
  <c r="P238" i="3"/>
  <c r="BK238" i="3"/>
  <c r="J238" i="3"/>
  <c r="BI237" i="3"/>
  <c r="BH237" i="3"/>
  <c r="BG237" i="3"/>
  <c r="BF237" i="3"/>
  <c r="T237" i="3"/>
  <c r="R237" i="3"/>
  <c r="P237" i="3"/>
  <c r="BK237" i="3"/>
  <c r="J237" i="3"/>
  <c r="BE237" i="3" s="1"/>
  <c r="BI236" i="3"/>
  <c r="BH236" i="3"/>
  <c r="BG236" i="3"/>
  <c r="BF236" i="3"/>
  <c r="T236" i="3"/>
  <c r="R236" i="3"/>
  <c r="P236" i="3"/>
  <c r="BK236" i="3"/>
  <c r="J236" i="3"/>
  <c r="BE236" i="3" s="1"/>
  <c r="BI235" i="3"/>
  <c r="BH235" i="3"/>
  <c r="BG235" i="3"/>
  <c r="BF235" i="3"/>
  <c r="BE235" i="3"/>
  <c r="T235" i="3"/>
  <c r="R235" i="3"/>
  <c r="P235" i="3"/>
  <c r="BK235" i="3"/>
  <c r="J235" i="3"/>
  <c r="BI234" i="3"/>
  <c r="BH234" i="3"/>
  <c r="BG234" i="3"/>
  <c r="BF234" i="3"/>
  <c r="T234" i="3"/>
  <c r="R234" i="3"/>
  <c r="P234" i="3"/>
  <c r="BK234" i="3"/>
  <c r="J234" i="3"/>
  <c r="BE234" i="3" s="1"/>
  <c r="BI233" i="3"/>
  <c r="BH233" i="3"/>
  <c r="BG233" i="3"/>
  <c r="BF233" i="3"/>
  <c r="BE233" i="3"/>
  <c r="T233" i="3"/>
  <c r="R233" i="3"/>
  <c r="P233" i="3"/>
  <c r="BK233" i="3"/>
  <c r="J233" i="3"/>
  <c r="BI232" i="3"/>
  <c r="BH232" i="3"/>
  <c r="BG232" i="3"/>
  <c r="BF232" i="3"/>
  <c r="T232" i="3"/>
  <c r="R232" i="3"/>
  <c r="P232" i="3"/>
  <c r="BK232" i="3"/>
  <c r="J232" i="3"/>
  <c r="BE232" i="3" s="1"/>
  <c r="BI230" i="3"/>
  <c r="BH230" i="3"/>
  <c r="BG230" i="3"/>
  <c r="BF230" i="3"/>
  <c r="BE230" i="3"/>
  <c r="T230" i="3"/>
  <c r="R230" i="3"/>
  <c r="R229" i="3" s="1"/>
  <c r="P230" i="3"/>
  <c r="P229" i="3" s="1"/>
  <c r="BK230" i="3"/>
  <c r="BK229" i="3" s="1"/>
  <c r="J230" i="3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T226" i="3"/>
  <c r="T225" i="3" s="1"/>
  <c r="R226" i="3"/>
  <c r="R225" i="3" s="1"/>
  <c r="P226" i="3"/>
  <c r="BK226" i="3"/>
  <c r="BK225" i="3" s="1"/>
  <c r="J225" i="3" s="1"/>
  <c r="J67" i="3" s="1"/>
  <c r="J226" i="3"/>
  <c r="BE226" i="3" s="1"/>
  <c r="BI224" i="3"/>
  <c r="BH224" i="3"/>
  <c r="BG224" i="3"/>
  <c r="BF224" i="3"/>
  <c r="BE224" i="3"/>
  <c r="T224" i="3"/>
  <c r="R224" i="3"/>
  <c r="P224" i="3"/>
  <c r="BK224" i="3"/>
  <c r="J224" i="3"/>
  <c r="BI223" i="3"/>
  <c r="BH223" i="3"/>
  <c r="BG223" i="3"/>
  <c r="BF223" i="3"/>
  <c r="T223" i="3"/>
  <c r="R223" i="3"/>
  <c r="P223" i="3"/>
  <c r="BK223" i="3"/>
  <c r="J223" i="3"/>
  <c r="BE223" i="3" s="1"/>
  <c r="BI222" i="3"/>
  <c r="BH222" i="3"/>
  <c r="BG222" i="3"/>
  <c r="BF222" i="3"/>
  <c r="T222" i="3"/>
  <c r="T221" i="3" s="1"/>
  <c r="R222" i="3"/>
  <c r="R221" i="3" s="1"/>
  <c r="P222" i="3"/>
  <c r="BK222" i="3"/>
  <c r="J222" i="3"/>
  <c r="BE222" i="3" s="1"/>
  <c r="BI220" i="3"/>
  <c r="BH220" i="3"/>
  <c r="BG220" i="3"/>
  <c r="BF220" i="3"/>
  <c r="BE220" i="3"/>
  <c r="T220" i="3"/>
  <c r="R220" i="3"/>
  <c r="P220" i="3"/>
  <c r="BK220" i="3"/>
  <c r="BK216" i="3" s="1"/>
  <c r="J216" i="3" s="1"/>
  <c r="J65" i="3" s="1"/>
  <c r="J220" i="3"/>
  <c r="BI219" i="3"/>
  <c r="BH219" i="3"/>
  <c r="BG219" i="3"/>
  <c r="BF219" i="3"/>
  <c r="T219" i="3"/>
  <c r="R219" i="3"/>
  <c r="P219" i="3"/>
  <c r="BK219" i="3"/>
  <c r="J219" i="3"/>
  <c r="BE219" i="3" s="1"/>
  <c r="BI218" i="3"/>
  <c r="BH218" i="3"/>
  <c r="BG218" i="3"/>
  <c r="BF218" i="3"/>
  <c r="T218" i="3"/>
  <c r="R218" i="3"/>
  <c r="P218" i="3"/>
  <c r="BK218" i="3"/>
  <c r="J218" i="3"/>
  <c r="BE218" i="3" s="1"/>
  <c r="BI217" i="3"/>
  <c r="BH217" i="3"/>
  <c r="BG217" i="3"/>
  <c r="BF217" i="3"/>
  <c r="T217" i="3"/>
  <c r="T216" i="3" s="1"/>
  <c r="R217" i="3"/>
  <c r="R216" i="3" s="1"/>
  <c r="P217" i="3"/>
  <c r="BK217" i="3"/>
  <c r="J217" i="3"/>
  <c r="BE217" i="3" s="1"/>
  <c r="BI215" i="3"/>
  <c r="BH215" i="3"/>
  <c r="BG215" i="3"/>
  <c r="BF215" i="3"/>
  <c r="BE215" i="3"/>
  <c r="T215" i="3"/>
  <c r="R215" i="3"/>
  <c r="P215" i="3"/>
  <c r="BK215" i="3"/>
  <c r="J215" i="3"/>
  <c r="BI214" i="3"/>
  <c r="BH214" i="3"/>
  <c r="BG214" i="3"/>
  <c r="BF214" i="3"/>
  <c r="T214" i="3"/>
  <c r="R214" i="3"/>
  <c r="P214" i="3"/>
  <c r="BK214" i="3"/>
  <c r="J214" i="3"/>
  <c r="BE214" i="3" s="1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BE212" i="3"/>
  <c r="T212" i="3"/>
  <c r="R212" i="3"/>
  <c r="P212" i="3"/>
  <c r="BK212" i="3"/>
  <c r="J212" i="3"/>
  <c r="BI210" i="3"/>
  <c r="BH210" i="3"/>
  <c r="BG210" i="3"/>
  <c r="BF210" i="3"/>
  <c r="T210" i="3"/>
  <c r="R210" i="3"/>
  <c r="P210" i="3"/>
  <c r="BK210" i="3"/>
  <c r="J210" i="3"/>
  <c r="BE210" i="3" s="1"/>
  <c r="BI209" i="3"/>
  <c r="BH209" i="3"/>
  <c r="BG209" i="3"/>
  <c r="BF209" i="3"/>
  <c r="T209" i="3"/>
  <c r="R209" i="3"/>
  <c r="P209" i="3"/>
  <c r="BK209" i="3"/>
  <c r="J209" i="3"/>
  <c r="BE209" i="3" s="1"/>
  <c r="BI208" i="3"/>
  <c r="BH208" i="3"/>
  <c r="BG208" i="3"/>
  <c r="BF208" i="3"/>
  <c r="T208" i="3"/>
  <c r="R208" i="3"/>
  <c r="P208" i="3"/>
  <c r="BK208" i="3"/>
  <c r="J208" i="3"/>
  <c r="BE208" i="3" s="1"/>
  <c r="BI207" i="3"/>
  <c r="BH207" i="3"/>
  <c r="BG207" i="3"/>
  <c r="BF207" i="3"/>
  <c r="BE207" i="3"/>
  <c r="T207" i="3"/>
  <c r="R207" i="3"/>
  <c r="P207" i="3"/>
  <c r="BK207" i="3"/>
  <c r="J207" i="3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T205" i="3"/>
  <c r="R205" i="3"/>
  <c r="P205" i="3"/>
  <c r="BK205" i="3"/>
  <c r="J205" i="3"/>
  <c r="BE205" i="3" s="1"/>
  <c r="BI204" i="3"/>
  <c r="BH204" i="3"/>
  <c r="BG204" i="3"/>
  <c r="BF204" i="3"/>
  <c r="BE204" i="3"/>
  <c r="T204" i="3"/>
  <c r="R204" i="3"/>
  <c r="P204" i="3"/>
  <c r="BK204" i="3"/>
  <c r="J204" i="3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BE202" i="3"/>
  <c r="T202" i="3"/>
  <c r="R202" i="3"/>
  <c r="P202" i="3"/>
  <c r="BK202" i="3"/>
  <c r="J202" i="3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BE199" i="3"/>
  <c r="T199" i="3"/>
  <c r="R199" i="3"/>
  <c r="P199" i="3"/>
  <c r="BK199" i="3"/>
  <c r="J199" i="3"/>
  <c r="BI198" i="3"/>
  <c r="BH198" i="3"/>
  <c r="BG198" i="3"/>
  <c r="BF198" i="3"/>
  <c r="T198" i="3"/>
  <c r="R198" i="3"/>
  <c r="P198" i="3"/>
  <c r="BK198" i="3"/>
  <c r="J198" i="3"/>
  <c r="BE198" i="3" s="1"/>
  <c r="BI197" i="3"/>
  <c r="BH197" i="3"/>
  <c r="BG197" i="3"/>
  <c r="BF197" i="3"/>
  <c r="BE197" i="3"/>
  <c r="T197" i="3"/>
  <c r="R197" i="3"/>
  <c r="P197" i="3"/>
  <c r="BK197" i="3"/>
  <c r="J197" i="3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BE194" i="3"/>
  <c r="T194" i="3"/>
  <c r="R194" i="3"/>
  <c r="P194" i="3"/>
  <c r="BK194" i="3"/>
  <c r="J194" i="3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 s="1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BE190" i="3"/>
  <c r="T190" i="3"/>
  <c r="R190" i="3"/>
  <c r="P190" i="3"/>
  <c r="BK190" i="3"/>
  <c r="J190" i="3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BE187" i="3"/>
  <c r="T187" i="3"/>
  <c r="R187" i="3"/>
  <c r="P187" i="3"/>
  <c r="BK187" i="3"/>
  <c r="J187" i="3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BE185" i="3"/>
  <c r="T185" i="3"/>
  <c r="R185" i="3"/>
  <c r="P185" i="3"/>
  <c r="BK185" i="3"/>
  <c r="J185" i="3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BE183" i="3"/>
  <c r="T183" i="3"/>
  <c r="T182" i="3" s="1"/>
  <c r="R183" i="3"/>
  <c r="P183" i="3"/>
  <c r="BK183" i="3"/>
  <c r="BK182" i="3" s="1"/>
  <c r="J183" i="3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BE179" i="3"/>
  <c r="T179" i="3"/>
  <c r="R179" i="3"/>
  <c r="P179" i="3"/>
  <c r="P178" i="3" s="1"/>
  <c r="BK179" i="3"/>
  <c r="BK178" i="3" s="1"/>
  <c r="J178" i="3" s="1"/>
  <c r="J62" i="3" s="1"/>
  <c r="J179" i="3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R174" i="3"/>
  <c r="P174" i="3"/>
  <c r="BK174" i="3"/>
  <c r="J174" i="3"/>
  <c r="BE174" i="3" s="1"/>
  <c r="BI172" i="3"/>
  <c r="BH172" i="3"/>
  <c r="BG172" i="3"/>
  <c r="BF172" i="3"/>
  <c r="BE172" i="3"/>
  <c r="T172" i="3"/>
  <c r="R172" i="3"/>
  <c r="P172" i="3"/>
  <c r="BK172" i="3"/>
  <c r="J172" i="3"/>
  <c r="BI170" i="3"/>
  <c r="BH170" i="3"/>
  <c r="BG170" i="3"/>
  <c r="BF170" i="3"/>
  <c r="T170" i="3"/>
  <c r="R170" i="3"/>
  <c r="R169" i="3" s="1"/>
  <c r="P170" i="3"/>
  <c r="BK170" i="3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 s="1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BE155" i="3"/>
  <c r="T155" i="3"/>
  <c r="R155" i="3"/>
  <c r="P155" i="3"/>
  <c r="BK155" i="3"/>
  <c r="J155" i="3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BE151" i="3"/>
  <c r="T151" i="3"/>
  <c r="R151" i="3"/>
  <c r="P151" i="3"/>
  <c r="BK151" i="3"/>
  <c r="J151" i="3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BE139" i="3"/>
  <c r="T139" i="3"/>
  <c r="R139" i="3"/>
  <c r="P139" i="3"/>
  <c r="BK139" i="3"/>
  <c r="J139" i="3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BE135" i="3"/>
  <c r="T135" i="3"/>
  <c r="R135" i="3"/>
  <c r="P135" i="3"/>
  <c r="BK135" i="3"/>
  <c r="J135" i="3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BE127" i="3"/>
  <c r="T127" i="3"/>
  <c r="R127" i="3"/>
  <c r="P127" i="3"/>
  <c r="BK127" i="3"/>
  <c r="J127" i="3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BE119" i="3"/>
  <c r="T119" i="3"/>
  <c r="R119" i="3"/>
  <c r="P119" i="3"/>
  <c r="BK119" i="3"/>
  <c r="J119" i="3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BE112" i="3"/>
  <c r="T112" i="3"/>
  <c r="R112" i="3"/>
  <c r="P112" i="3"/>
  <c r="BK112" i="3"/>
  <c r="J112" i="3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BE109" i="3"/>
  <c r="T109" i="3"/>
  <c r="R109" i="3"/>
  <c r="P109" i="3"/>
  <c r="BK109" i="3"/>
  <c r="J109" i="3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 s="1"/>
  <c r="BI100" i="3"/>
  <c r="BH100" i="3"/>
  <c r="BG100" i="3"/>
  <c r="BF100" i="3"/>
  <c r="T100" i="3"/>
  <c r="T99" i="3" s="1"/>
  <c r="T98" i="3" s="1"/>
  <c r="R100" i="3"/>
  <c r="R99" i="3" s="1"/>
  <c r="R98" i="3" s="1"/>
  <c r="P100" i="3"/>
  <c r="P99" i="3" s="1"/>
  <c r="P98" i="3" s="1"/>
  <c r="BK100" i="3"/>
  <c r="BK99" i="3" s="1"/>
  <c r="J99" i="3" s="1"/>
  <c r="J58" i="3" s="1"/>
  <c r="J100" i="3"/>
  <c r="BE100" i="3" s="1"/>
  <c r="F93" i="3"/>
  <c r="J91" i="3"/>
  <c r="F91" i="3"/>
  <c r="E89" i="3"/>
  <c r="F52" i="3"/>
  <c r="F51" i="3"/>
  <c r="F49" i="3"/>
  <c r="E47" i="3"/>
  <c r="J21" i="3"/>
  <c r="E21" i="3"/>
  <c r="J51" i="3" s="1"/>
  <c r="J20" i="3"/>
  <c r="J18" i="3"/>
  <c r="E18" i="3"/>
  <c r="F94" i="3" s="1"/>
  <c r="J17" i="3"/>
  <c r="J12" i="3"/>
  <c r="J49" i="3" s="1"/>
  <c r="E7" i="3"/>
  <c r="E87" i="3" s="1"/>
  <c r="T104" i="2"/>
  <c r="AY52" i="1"/>
  <c r="AX52" i="1"/>
  <c r="BI132" i="2"/>
  <c r="BH132" i="2"/>
  <c r="BG132" i="2"/>
  <c r="BF132" i="2"/>
  <c r="BE132" i="2"/>
  <c r="T132" i="2"/>
  <c r="R132" i="2"/>
  <c r="P132" i="2"/>
  <c r="BK132" i="2"/>
  <c r="BK130" i="2" s="1"/>
  <c r="J132" i="2"/>
  <c r="BI131" i="2"/>
  <c r="BH131" i="2"/>
  <c r="BG131" i="2"/>
  <c r="BF131" i="2"/>
  <c r="T131" i="2"/>
  <c r="T130" i="2" s="1"/>
  <c r="R131" i="2"/>
  <c r="R130" i="2" s="1"/>
  <c r="P131" i="2"/>
  <c r="BK131" i="2"/>
  <c r="J131" i="2"/>
  <c r="BE131" i="2" s="1"/>
  <c r="BI129" i="2"/>
  <c r="BH129" i="2"/>
  <c r="BG129" i="2"/>
  <c r="BF129" i="2"/>
  <c r="T129" i="2"/>
  <c r="T128" i="2" s="1"/>
  <c r="R129" i="2"/>
  <c r="R128" i="2" s="1"/>
  <c r="P129" i="2"/>
  <c r="P128" i="2" s="1"/>
  <c r="BK129" i="2"/>
  <c r="BK128" i="2" s="1"/>
  <c r="J128" i="2" s="1"/>
  <c r="J66" i="2" s="1"/>
  <c r="J129" i="2"/>
  <c r="BE129" i="2" s="1"/>
  <c r="BI127" i="2"/>
  <c r="BH127" i="2"/>
  <c r="BG127" i="2"/>
  <c r="BF127" i="2"/>
  <c r="BE127" i="2"/>
  <c r="T127" i="2"/>
  <c r="R127" i="2"/>
  <c r="P127" i="2"/>
  <c r="BK127" i="2"/>
  <c r="BK125" i="2" s="1"/>
  <c r="J125" i="2" s="1"/>
  <c r="J65" i="2" s="1"/>
  <c r="J127" i="2"/>
  <c r="BI126" i="2"/>
  <c r="BH126" i="2"/>
  <c r="BG126" i="2"/>
  <c r="BF126" i="2"/>
  <c r="T126" i="2"/>
  <c r="T125" i="2" s="1"/>
  <c r="R126" i="2"/>
  <c r="R125" i="2" s="1"/>
  <c r="P126" i="2"/>
  <c r="P125" i="2" s="1"/>
  <c r="BK126" i="2"/>
  <c r="J126" i="2"/>
  <c r="BE126" i="2" s="1"/>
  <c r="BI124" i="2"/>
  <c r="BH124" i="2"/>
  <c r="BG124" i="2"/>
  <c r="BF124" i="2"/>
  <c r="T124" i="2"/>
  <c r="T123" i="2" s="1"/>
  <c r="T122" i="2" s="1"/>
  <c r="R124" i="2"/>
  <c r="R123" i="2" s="1"/>
  <c r="P124" i="2"/>
  <c r="P123" i="2" s="1"/>
  <c r="BK124" i="2"/>
  <c r="BK123" i="2" s="1"/>
  <c r="J123" i="2" s="1"/>
  <c r="J64" i="2" s="1"/>
  <c r="J124" i="2"/>
  <c r="BE124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BE110" i="2"/>
  <c r="T110" i="2"/>
  <c r="R110" i="2"/>
  <c r="P110" i="2"/>
  <c r="BK110" i="2"/>
  <c r="J110" i="2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BE108" i="2"/>
  <c r="T108" i="2"/>
  <c r="R108" i="2"/>
  <c r="P108" i="2"/>
  <c r="P107" i="2" s="1"/>
  <c r="BK108" i="2"/>
  <c r="J108" i="2"/>
  <c r="BI105" i="2"/>
  <c r="BH105" i="2"/>
  <c r="BG105" i="2"/>
  <c r="BF105" i="2"/>
  <c r="T105" i="2"/>
  <c r="R105" i="2"/>
  <c r="R104" i="2" s="1"/>
  <c r="P105" i="2"/>
  <c r="P104" i="2" s="1"/>
  <c r="BK105" i="2"/>
  <c r="BK104" i="2" s="1"/>
  <c r="J104" i="2" s="1"/>
  <c r="J59" i="2" s="1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BE101" i="2"/>
  <c r="T101" i="2"/>
  <c r="R101" i="2"/>
  <c r="P101" i="2"/>
  <c r="BK101" i="2"/>
  <c r="J101" i="2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0" i="2"/>
  <c r="BH90" i="2"/>
  <c r="BG90" i="2"/>
  <c r="BF90" i="2"/>
  <c r="BE90" i="2"/>
  <c r="T90" i="2"/>
  <c r="R90" i="2"/>
  <c r="P90" i="2"/>
  <c r="BK90" i="2"/>
  <c r="BK89" i="2" s="1"/>
  <c r="J89" i="2" s="1"/>
  <c r="J58" i="2" s="1"/>
  <c r="J90" i="2"/>
  <c r="F83" i="2"/>
  <c r="J81" i="2"/>
  <c r="F81" i="2"/>
  <c r="E79" i="2"/>
  <c r="F51" i="2"/>
  <c r="F49" i="2"/>
  <c r="E47" i="2"/>
  <c r="J21" i="2"/>
  <c r="E21" i="2"/>
  <c r="J51" i="2" s="1"/>
  <c r="J20" i="2"/>
  <c r="J18" i="2"/>
  <c r="E18" i="2"/>
  <c r="F84" i="2" s="1"/>
  <c r="J17" i="2"/>
  <c r="J12" i="2"/>
  <c r="J49" i="2" s="1"/>
  <c r="E7" i="2"/>
  <c r="E45" i="2" s="1"/>
  <c r="AS57" i="1"/>
  <c r="AS51" i="1" s="1"/>
  <c r="L47" i="1"/>
  <c r="AM46" i="1"/>
  <c r="L46" i="1"/>
  <c r="AM44" i="1"/>
  <c r="L44" i="1"/>
  <c r="L42" i="1"/>
  <c r="L41" i="1"/>
  <c r="P182" i="3" l="1"/>
  <c r="R246" i="3"/>
  <c r="E75" i="4"/>
  <c r="E45" i="5"/>
  <c r="BK106" i="6"/>
  <c r="J106" i="6" s="1"/>
  <c r="J61" i="6" s="1"/>
  <c r="E47" i="7"/>
  <c r="P109" i="7"/>
  <c r="P108" i="7" s="1"/>
  <c r="R174" i="7"/>
  <c r="J91" i="8"/>
  <c r="J55" i="8"/>
  <c r="T336" i="10"/>
  <c r="J85" i="11"/>
  <c r="J49" i="11"/>
  <c r="E45" i="3"/>
  <c r="R102" i="3"/>
  <c r="R112" i="6"/>
  <c r="E77" i="2"/>
  <c r="P130" i="2"/>
  <c r="J83" i="2"/>
  <c r="F32" i="2"/>
  <c r="BB52" i="1" s="1"/>
  <c r="J93" i="3"/>
  <c r="T169" i="3"/>
  <c r="P216" i="3"/>
  <c r="BK221" i="3"/>
  <c r="J221" i="3" s="1"/>
  <c r="J66" i="3" s="1"/>
  <c r="P259" i="3"/>
  <c r="R262" i="3"/>
  <c r="R256" i="3" s="1"/>
  <c r="BK97" i="4"/>
  <c r="BK96" i="4" s="1"/>
  <c r="J96" i="4" s="1"/>
  <c r="J59" i="4" s="1"/>
  <c r="P171" i="7"/>
  <c r="P170" i="7" s="1"/>
  <c r="E45" i="10"/>
  <c r="P189" i="11"/>
  <c r="F33" i="2"/>
  <c r="BC52" i="1" s="1"/>
  <c r="P115" i="2"/>
  <c r="R122" i="2"/>
  <c r="P221" i="3"/>
  <c r="P225" i="3"/>
  <c r="T266" i="3"/>
  <c r="BK98" i="3"/>
  <c r="BK86" i="4"/>
  <c r="E45" i="6"/>
  <c r="F31" i="6"/>
  <c r="BA56" i="1" s="1"/>
  <c r="P100" i="7"/>
  <c r="R103" i="7"/>
  <c r="T109" i="7"/>
  <c r="T108" i="7" s="1"/>
  <c r="BK175" i="7"/>
  <c r="J175" i="7" s="1"/>
  <c r="J74" i="7" s="1"/>
  <c r="P97" i="8"/>
  <c r="P96" i="8" s="1"/>
  <c r="P138" i="8"/>
  <c r="J80" i="9"/>
  <c r="J51" i="9"/>
  <c r="R173" i="11"/>
  <c r="P186" i="11"/>
  <c r="P178" i="11" s="1"/>
  <c r="P91" i="11" s="1"/>
  <c r="AU62" i="1" s="1"/>
  <c r="BK192" i="11"/>
  <c r="J192" i="11" s="1"/>
  <c r="J69" i="11" s="1"/>
  <c r="BK197" i="11"/>
  <c r="J197" i="11" s="1"/>
  <c r="J71" i="11" s="1"/>
  <c r="T97" i="4"/>
  <c r="T96" i="4" s="1"/>
  <c r="BK108" i="4"/>
  <c r="J108" i="4" s="1"/>
  <c r="J63" i="4" s="1"/>
  <c r="BK113" i="4"/>
  <c r="J113" i="4" s="1"/>
  <c r="J65" i="4" s="1"/>
  <c r="F96" i="7"/>
  <c r="F35" i="7"/>
  <c r="BC58" i="1" s="1"/>
  <c r="P178" i="7"/>
  <c r="P135" i="8"/>
  <c r="P134" i="8" s="1"/>
  <c r="BK135" i="8"/>
  <c r="F52" i="10"/>
  <c r="R102" i="10"/>
  <c r="P218" i="10"/>
  <c r="T228" i="10"/>
  <c r="BK336" i="10"/>
  <c r="J336" i="10" s="1"/>
  <c r="J76" i="10" s="1"/>
  <c r="T189" i="11"/>
  <c r="F31" i="9"/>
  <c r="BA60" i="1" s="1"/>
  <c r="R99" i="9"/>
  <c r="T168" i="10"/>
  <c r="T209" i="10"/>
  <c r="BK218" i="10"/>
  <c r="J218" i="10" s="1"/>
  <c r="J66" i="10" s="1"/>
  <c r="P228" i="10"/>
  <c r="P289" i="10"/>
  <c r="F32" i="10"/>
  <c r="BB61" i="1" s="1"/>
  <c r="T401" i="10"/>
  <c r="P93" i="11"/>
  <c r="P92" i="11" s="1"/>
  <c r="P98" i="11"/>
  <c r="P97" i="11" s="1"/>
  <c r="F30" i="4"/>
  <c r="AZ54" i="1" s="1"/>
  <c r="T108" i="4"/>
  <c r="T113" i="4"/>
  <c r="F31" i="5"/>
  <c r="BA55" i="1" s="1"/>
  <c r="P84" i="6"/>
  <c r="P83" i="6" s="1"/>
  <c r="P82" i="6" s="1"/>
  <c r="AU56" i="1" s="1"/>
  <c r="R98" i="6"/>
  <c r="BK101" i="6"/>
  <c r="J101" i="6" s="1"/>
  <c r="J60" i="6" s="1"/>
  <c r="P101" i="6"/>
  <c r="T112" i="6"/>
  <c r="T100" i="7"/>
  <c r="R109" i="7"/>
  <c r="R108" i="7" s="1"/>
  <c r="P116" i="7"/>
  <c r="T178" i="7"/>
  <c r="T174" i="7" s="1"/>
  <c r="R126" i="8"/>
  <c r="F32" i="9"/>
  <c r="BB60" i="1" s="1"/>
  <c r="F33" i="9"/>
  <c r="BC60" i="1" s="1"/>
  <c r="P119" i="9"/>
  <c r="P113" i="9" s="1"/>
  <c r="P84" i="9" s="1"/>
  <c r="AU60" i="1" s="1"/>
  <c r="R168" i="10"/>
  <c r="BK209" i="10"/>
  <c r="J209" i="10" s="1"/>
  <c r="J63" i="10" s="1"/>
  <c r="R336" i="10"/>
  <c r="P401" i="10"/>
  <c r="T419" i="10"/>
  <c r="T462" i="10"/>
  <c r="J87" i="11"/>
  <c r="R93" i="11"/>
  <c r="R92" i="11" s="1"/>
  <c r="R98" i="11"/>
  <c r="R97" i="11" s="1"/>
  <c r="P173" i="11"/>
  <c r="R178" i="11"/>
  <c r="BK186" i="11"/>
  <c r="J186" i="11" s="1"/>
  <c r="J66" i="11" s="1"/>
  <c r="T192" i="11"/>
  <c r="BK122" i="2"/>
  <c r="J122" i="2" s="1"/>
  <c r="J63" i="2" s="1"/>
  <c r="J130" i="2"/>
  <c r="J67" i="2" s="1"/>
  <c r="F30" i="2"/>
  <c r="AZ52" i="1" s="1"/>
  <c r="P102" i="3"/>
  <c r="J53" i="7"/>
  <c r="J93" i="7"/>
  <c r="F32" i="3"/>
  <c r="BB53" i="1" s="1"/>
  <c r="BB51" i="1" s="1"/>
  <c r="BK102" i="3"/>
  <c r="J98" i="3"/>
  <c r="J57" i="3" s="1"/>
  <c r="J86" i="4"/>
  <c r="J57" i="4" s="1"/>
  <c r="P93" i="4"/>
  <c r="F31" i="10"/>
  <c r="BA61" i="1" s="1"/>
  <c r="J31" i="10"/>
  <c r="AW61" i="1" s="1"/>
  <c r="BK107" i="2"/>
  <c r="P106" i="2"/>
  <c r="J31" i="3"/>
  <c r="AW53" i="1" s="1"/>
  <c r="T181" i="3"/>
  <c r="BK105" i="4"/>
  <c r="J105" i="4" s="1"/>
  <c r="J61" i="4" s="1"/>
  <c r="J106" i="4"/>
  <c r="J62" i="4" s="1"/>
  <c r="F31" i="2"/>
  <c r="BA52" i="1" s="1"/>
  <c r="F52" i="2"/>
  <c r="J30" i="2"/>
  <c r="AV52" i="1" s="1"/>
  <c r="R107" i="2"/>
  <c r="BK115" i="2"/>
  <c r="J115" i="2" s="1"/>
  <c r="J62" i="2" s="1"/>
  <c r="T102" i="3"/>
  <c r="J229" i="3"/>
  <c r="J69" i="3" s="1"/>
  <c r="F34" i="2"/>
  <c r="BD52" i="1" s="1"/>
  <c r="P106" i="6"/>
  <c r="P89" i="2"/>
  <c r="P88" i="2" s="1"/>
  <c r="T107" i="2"/>
  <c r="T115" i="2"/>
  <c r="R115" i="2"/>
  <c r="P122" i="2"/>
  <c r="J31" i="2"/>
  <c r="AW52" i="1" s="1"/>
  <c r="J81" i="4"/>
  <c r="J51" i="4"/>
  <c r="J31" i="4"/>
  <c r="AW54" i="1" s="1"/>
  <c r="F31" i="4"/>
  <c r="BA54" i="1" s="1"/>
  <c r="T86" i="4"/>
  <c r="BK88" i="2"/>
  <c r="F31" i="3"/>
  <c r="BA53" i="1" s="1"/>
  <c r="F32" i="11"/>
  <c r="BB62" i="1" s="1"/>
  <c r="R89" i="2"/>
  <c r="R88" i="2" s="1"/>
  <c r="P231" i="3"/>
  <c r="BK231" i="3"/>
  <c r="J231" i="3" s="1"/>
  <c r="J70" i="3" s="1"/>
  <c r="F32" i="4"/>
  <c r="BB54" i="1" s="1"/>
  <c r="R97" i="4"/>
  <c r="R96" i="4" s="1"/>
  <c r="F56" i="8"/>
  <c r="F92" i="8"/>
  <c r="F30" i="3"/>
  <c r="AZ53" i="1" s="1"/>
  <c r="J30" i="3"/>
  <c r="AV53" i="1" s="1"/>
  <c r="AT53" i="1" s="1"/>
  <c r="J182" i="3"/>
  <c r="J64" i="3" s="1"/>
  <c r="T89" i="2"/>
  <c r="T88" i="2" s="1"/>
  <c r="F34" i="3"/>
  <c r="BD53" i="1" s="1"/>
  <c r="BK246" i="3"/>
  <c r="J246" i="3" s="1"/>
  <c r="J71" i="3" s="1"/>
  <c r="R251" i="3"/>
  <c r="J30" i="4"/>
  <c r="AV54" i="1" s="1"/>
  <c r="F34" i="4"/>
  <c r="BD54" i="1" s="1"/>
  <c r="T105" i="4"/>
  <c r="P108" i="4"/>
  <c r="P105" i="4" s="1"/>
  <c r="F33" i="7"/>
  <c r="BA58" i="1" s="1"/>
  <c r="BK116" i="7"/>
  <c r="T159" i="7"/>
  <c r="T115" i="7" s="1"/>
  <c r="F30" i="9"/>
  <c r="AZ60" i="1" s="1"/>
  <c r="R100" i="7"/>
  <c r="BK159" i="7"/>
  <c r="J159" i="7" s="1"/>
  <c r="J69" i="7" s="1"/>
  <c r="P105" i="11"/>
  <c r="P104" i="11" s="1"/>
  <c r="P97" i="4"/>
  <c r="P96" i="4" s="1"/>
  <c r="BK169" i="3"/>
  <c r="J169" i="3" s="1"/>
  <c r="J61" i="3" s="1"/>
  <c r="R182" i="3"/>
  <c r="R181" i="3" s="1"/>
  <c r="T231" i="3"/>
  <c r="T228" i="3" s="1"/>
  <c r="T259" i="3"/>
  <c r="T256" i="3" s="1"/>
  <c r="P266" i="3"/>
  <c r="P256" i="3" s="1"/>
  <c r="BK256" i="3"/>
  <c r="J256" i="3" s="1"/>
  <c r="J73" i="3" s="1"/>
  <c r="F32" i="5"/>
  <c r="BB55" i="1" s="1"/>
  <c r="J78" i="6"/>
  <c r="J51" i="6"/>
  <c r="J30" i="6"/>
  <c r="AV56" i="1" s="1"/>
  <c r="F30" i="6"/>
  <c r="AZ56" i="1" s="1"/>
  <c r="T106" i="6"/>
  <c r="R106" i="6"/>
  <c r="J32" i="8"/>
  <c r="AV59" i="1" s="1"/>
  <c r="F32" i="8"/>
  <c r="AZ59" i="1" s="1"/>
  <c r="BK105" i="11"/>
  <c r="R231" i="3"/>
  <c r="P86" i="4"/>
  <c r="P169" i="3"/>
  <c r="J49" i="4"/>
  <c r="J79" i="4"/>
  <c r="R93" i="4"/>
  <c r="J49" i="5"/>
  <c r="J31" i="6"/>
  <c r="AW56" i="1" s="1"/>
  <c r="T84" i="6"/>
  <c r="R178" i="3"/>
  <c r="R101" i="3" s="1"/>
  <c r="J76" i="6"/>
  <c r="J49" i="6"/>
  <c r="F33" i="6"/>
  <c r="BC56" i="1" s="1"/>
  <c r="BK174" i="7"/>
  <c r="J174" i="7" s="1"/>
  <c r="J73" i="7" s="1"/>
  <c r="T101" i="8"/>
  <c r="P101" i="8"/>
  <c r="J114" i="9"/>
  <c r="J62" i="9" s="1"/>
  <c r="F33" i="3"/>
  <c r="BC53" i="1" s="1"/>
  <c r="T178" i="3"/>
  <c r="P251" i="3"/>
  <c r="F33" i="4"/>
  <c r="BC54" i="1" s="1"/>
  <c r="BK112" i="6"/>
  <c r="J112" i="6" s="1"/>
  <c r="J62" i="6" s="1"/>
  <c r="J32" i="7"/>
  <c r="AV58" i="1" s="1"/>
  <c r="F32" i="7"/>
  <c r="AZ58" i="1" s="1"/>
  <c r="BK109" i="7"/>
  <c r="F35" i="8"/>
  <c r="BC59" i="1" s="1"/>
  <c r="BC57" i="1" s="1"/>
  <c r="AY57" i="1" s="1"/>
  <c r="J51" i="5"/>
  <c r="F32" i="6"/>
  <c r="BB56" i="1" s="1"/>
  <c r="F36" i="7"/>
  <c r="BD58" i="1" s="1"/>
  <c r="P159" i="7"/>
  <c r="P115" i="7" s="1"/>
  <c r="E83" i="8"/>
  <c r="E47" i="8"/>
  <c r="BK101" i="8"/>
  <c r="E45" i="9"/>
  <c r="E74" i="9"/>
  <c r="F31" i="11"/>
  <c r="BA62" i="1" s="1"/>
  <c r="BK80" i="5"/>
  <c r="F34" i="5"/>
  <c r="BD55" i="1" s="1"/>
  <c r="R159" i="7"/>
  <c r="P175" i="7"/>
  <c r="F34" i="8"/>
  <c r="BB59" i="1" s="1"/>
  <c r="J85" i="9"/>
  <c r="J57" i="9" s="1"/>
  <c r="F33" i="10"/>
  <c r="BC61" i="1" s="1"/>
  <c r="BK343" i="10"/>
  <c r="J343" i="10" s="1"/>
  <c r="J77" i="10" s="1"/>
  <c r="F33" i="11"/>
  <c r="BC62" i="1" s="1"/>
  <c r="R105" i="11"/>
  <c r="R104" i="11" s="1"/>
  <c r="P80" i="5"/>
  <c r="P79" i="5" s="1"/>
  <c r="P78" i="5" s="1"/>
  <c r="AU55" i="1" s="1"/>
  <c r="BK84" i="6"/>
  <c r="F34" i="6"/>
  <c r="BD56" i="1" s="1"/>
  <c r="T101" i="6"/>
  <c r="P112" i="6"/>
  <c r="F34" i="7"/>
  <c r="BB58" i="1" s="1"/>
  <c r="BB57" i="1" s="1"/>
  <c r="AX57" i="1" s="1"/>
  <c r="J33" i="8"/>
  <c r="AW59" i="1" s="1"/>
  <c r="R101" i="8"/>
  <c r="R100" i="8" s="1"/>
  <c r="F30" i="10"/>
  <c r="AZ61" i="1" s="1"/>
  <c r="J30" i="10"/>
  <c r="AV61" i="1" s="1"/>
  <c r="AT61" i="1" s="1"/>
  <c r="P310" i="10"/>
  <c r="P309" i="10" s="1"/>
  <c r="P215" i="10" s="1"/>
  <c r="R84" i="6"/>
  <c r="BK100" i="7"/>
  <c r="J101" i="7"/>
  <c r="J62" i="7" s="1"/>
  <c r="J33" i="7"/>
  <c r="AW58" i="1" s="1"/>
  <c r="BK170" i="7"/>
  <c r="J170" i="7" s="1"/>
  <c r="J71" i="7" s="1"/>
  <c r="J171" i="7"/>
  <c r="J72" i="7" s="1"/>
  <c r="P88" i="9"/>
  <c r="P87" i="9" s="1"/>
  <c r="R113" i="9"/>
  <c r="F34" i="10"/>
  <c r="BD61" i="1" s="1"/>
  <c r="BK189" i="11"/>
  <c r="J189" i="11" s="1"/>
  <c r="J67" i="11" s="1"/>
  <c r="J190" i="11"/>
  <c r="J68" i="11" s="1"/>
  <c r="P113" i="4"/>
  <c r="F30" i="5"/>
  <c r="AZ55" i="1" s="1"/>
  <c r="R116" i="7"/>
  <c r="R171" i="7"/>
  <c r="R170" i="7" s="1"/>
  <c r="R115" i="10"/>
  <c r="J30" i="11"/>
  <c r="AV62" i="1" s="1"/>
  <c r="AT62" i="1" s="1"/>
  <c r="BK97" i="11"/>
  <c r="J97" i="11" s="1"/>
  <c r="J59" i="11" s="1"/>
  <c r="J98" i="11"/>
  <c r="J60" i="11" s="1"/>
  <c r="J89" i="8"/>
  <c r="R97" i="8"/>
  <c r="R96" i="8" s="1"/>
  <c r="BK138" i="8"/>
  <c r="J138" i="8" s="1"/>
  <c r="J69" i="8" s="1"/>
  <c r="J139" i="8"/>
  <c r="J70" i="8" s="1"/>
  <c r="T114" i="9"/>
  <c r="T113" i="9" s="1"/>
  <c r="T84" i="9" s="1"/>
  <c r="T102" i="10"/>
  <c r="BK168" i="10"/>
  <c r="T215" i="10"/>
  <c r="P343" i="10"/>
  <c r="J31" i="11"/>
  <c r="AW62" i="1" s="1"/>
  <c r="P126" i="8"/>
  <c r="BK88" i="9"/>
  <c r="T115" i="10"/>
  <c r="P168" i="10"/>
  <c r="P167" i="10" s="1"/>
  <c r="BK310" i="10"/>
  <c r="R343" i="10"/>
  <c r="R318" i="10" s="1"/>
  <c r="BK401" i="10"/>
  <c r="J401" i="10" s="1"/>
  <c r="J78" i="10" s="1"/>
  <c r="BK419" i="10"/>
  <c r="J419" i="10" s="1"/>
  <c r="J79" i="10" s="1"/>
  <c r="F52" i="11"/>
  <c r="F88" i="11"/>
  <c r="R189" i="11"/>
  <c r="T126" i="8"/>
  <c r="J78" i="9"/>
  <c r="J31" i="9"/>
  <c r="AW60" i="1" s="1"/>
  <c r="R88" i="9"/>
  <c r="R87" i="9" s="1"/>
  <c r="BK119" i="9"/>
  <c r="J119" i="9" s="1"/>
  <c r="J64" i="9" s="1"/>
  <c r="J49" i="10"/>
  <c r="BK228" i="10"/>
  <c r="J228" i="10" s="1"/>
  <c r="J68" i="10" s="1"/>
  <c r="BK289" i="10"/>
  <c r="J289" i="10" s="1"/>
  <c r="J69" i="10" s="1"/>
  <c r="R310" i="10"/>
  <c r="R309" i="10" s="1"/>
  <c r="P319" i="10"/>
  <c r="R401" i="10"/>
  <c r="R419" i="10"/>
  <c r="E81" i="11"/>
  <c r="F34" i="11"/>
  <c r="BD62" i="1" s="1"/>
  <c r="R135" i="8"/>
  <c r="R134" i="8" s="1"/>
  <c r="R141" i="8"/>
  <c r="R138" i="8" s="1"/>
  <c r="F33" i="8"/>
  <c r="BA59" i="1" s="1"/>
  <c r="F81" i="9"/>
  <c r="R289" i="10"/>
  <c r="T318" i="10"/>
  <c r="P336" i="10"/>
  <c r="BK96" i="8"/>
  <c r="J97" i="8"/>
  <c r="J62" i="8" s="1"/>
  <c r="F36" i="8"/>
  <c r="BD59" i="1" s="1"/>
  <c r="J30" i="9"/>
  <c r="AV60" i="1" s="1"/>
  <c r="AT60" i="1" s="1"/>
  <c r="F34" i="9"/>
  <c r="BD60" i="1" s="1"/>
  <c r="P102" i="10"/>
  <c r="R209" i="10"/>
  <c r="R167" i="10" s="1"/>
  <c r="T105" i="11"/>
  <c r="T104" i="11" s="1"/>
  <c r="J93" i="11"/>
  <c r="J58" i="11" s="1"/>
  <c r="F30" i="11"/>
  <c r="AZ62" i="1" s="1"/>
  <c r="T91" i="11" l="1"/>
  <c r="R85" i="4"/>
  <c r="T99" i="7"/>
  <c r="BK181" i="3"/>
  <c r="J181" i="3" s="1"/>
  <c r="J63" i="3" s="1"/>
  <c r="T167" i="10"/>
  <c r="R84" i="9"/>
  <c r="R91" i="11"/>
  <c r="BK178" i="11"/>
  <c r="J178" i="11" s="1"/>
  <c r="J65" i="11" s="1"/>
  <c r="BD57" i="1"/>
  <c r="T83" i="6"/>
  <c r="T82" i="6" s="1"/>
  <c r="R228" i="3"/>
  <c r="J97" i="4"/>
  <c r="J60" i="4" s="1"/>
  <c r="T106" i="2"/>
  <c r="BK134" i="8"/>
  <c r="J134" i="8" s="1"/>
  <c r="J67" i="8" s="1"/>
  <c r="J135" i="8"/>
  <c r="J68" i="8" s="1"/>
  <c r="R215" i="10"/>
  <c r="T101" i="10"/>
  <c r="R115" i="7"/>
  <c r="P174" i="7"/>
  <c r="P99" i="7" s="1"/>
  <c r="AU58" i="1" s="1"/>
  <c r="P181" i="3"/>
  <c r="AX51" i="1"/>
  <c r="W28" i="1"/>
  <c r="R101" i="10"/>
  <c r="R100" i="10" s="1"/>
  <c r="BC51" i="1"/>
  <c r="R97" i="3"/>
  <c r="J80" i="5"/>
  <c r="J58" i="5" s="1"/>
  <c r="BK79" i="5"/>
  <c r="P100" i="8"/>
  <c r="P95" i="8" s="1"/>
  <c r="AU59" i="1" s="1"/>
  <c r="J105" i="11"/>
  <c r="J62" i="11" s="1"/>
  <c r="BK104" i="11"/>
  <c r="BK228" i="3"/>
  <c r="J228" i="3" s="1"/>
  <c r="J68" i="3" s="1"/>
  <c r="BK318" i="10"/>
  <c r="J318" i="10" s="1"/>
  <c r="J73" i="10" s="1"/>
  <c r="T100" i="8"/>
  <c r="T95" i="8" s="1"/>
  <c r="BK115" i="7"/>
  <c r="J115" i="7" s="1"/>
  <c r="J67" i="7" s="1"/>
  <c r="J116" i="7"/>
  <c r="J68" i="7" s="1"/>
  <c r="T85" i="4"/>
  <c r="BK106" i="2"/>
  <c r="J106" i="2" s="1"/>
  <c r="J60" i="2" s="1"/>
  <c r="J107" i="2"/>
  <c r="J61" i="2" s="1"/>
  <c r="P101" i="10"/>
  <c r="BK215" i="10"/>
  <c r="J215" i="10" s="1"/>
  <c r="J64" i="10" s="1"/>
  <c r="AT59" i="1"/>
  <c r="BA57" i="1"/>
  <c r="AW57" i="1" s="1"/>
  <c r="P228" i="3"/>
  <c r="J100" i="7"/>
  <c r="J61" i="7" s="1"/>
  <c r="J109" i="7"/>
  <c r="J66" i="7" s="1"/>
  <c r="BK108" i="7"/>
  <c r="J108" i="7" s="1"/>
  <c r="J65" i="7" s="1"/>
  <c r="R99" i="7"/>
  <c r="J102" i="3"/>
  <c r="J60" i="3" s="1"/>
  <c r="BK101" i="3"/>
  <c r="BK309" i="10"/>
  <c r="J309" i="10" s="1"/>
  <c r="J70" i="10" s="1"/>
  <c r="J310" i="10"/>
  <c r="J71" i="10" s="1"/>
  <c r="R95" i="8"/>
  <c r="BK83" i="6"/>
  <c r="J84" i="6"/>
  <c r="J58" i="6" s="1"/>
  <c r="P87" i="2"/>
  <c r="AU52" i="1" s="1"/>
  <c r="T101" i="3"/>
  <c r="T97" i="3" s="1"/>
  <c r="BK167" i="10"/>
  <c r="J168" i="10"/>
  <c r="J61" i="10" s="1"/>
  <c r="R83" i="6"/>
  <c r="R82" i="6" s="1"/>
  <c r="AZ57" i="1"/>
  <c r="AV57" i="1" s="1"/>
  <c r="AT57" i="1" s="1"/>
  <c r="BK113" i="9"/>
  <c r="J113" i="9" s="1"/>
  <c r="J61" i="9" s="1"/>
  <c r="P85" i="4"/>
  <c r="AU54" i="1" s="1"/>
  <c r="AT54" i="1"/>
  <c r="R106" i="2"/>
  <c r="R87" i="2" s="1"/>
  <c r="P318" i="10"/>
  <c r="J101" i="8"/>
  <c r="J64" i="8" s="1"/>
  <c r="BK100" i="8"/>
  <c r="J100" i="8" s="1"/>
  <c r="J63" i="8" s="1"/>
  <c r="T87" i="2"/>
  <c r="J96" i="8"/>
  <c r="J61" i="8" s="1"/>
  <c r="BK87" i="9"/>
  <c r="J88" i="9"/>
  <c r="J59" i="9" s="1"/>
  <c r="T100" i="10"/>
  <c r="AT58" i="1"/>
  <c r="AT56" i="1"/>
  <c r="J88" i="2"/>
  <c r="J57" i="2" s="1"/>
  <c r="BD51" i="1"/>
  <c r="W30" i="1" s="1"/>
  <c r="AT52" i="1"/>
  <c r="BK85" i="4"/>
  <c r="J85" i="4" s="1"/>
  <c r="P101" i="3"/>
  <c r="P97" i="3" s="1"/>
  <c r="AU53" i="1" s="1"/>
  <c r="P100" i="10" l="1"/>
  <c r="AU61" i="1" s="1"/>
  <c r="AU57" i="1"/>
  <c r="AU51" i="1"/>
  <c r="J79" i="5"/>
  <c r="J57" i="5" s="1"/>
  <c r="BK78" i="5"/>
  <c r="J78" i="5" s="1"/>
  <c r="BK87" i="2"/>
  <c r="J87" i="2" s="1"/>
  <c r="BK95" i="8"/>
  <c r="J95" i="8" s="1"/>
  <c r="BK82" i="6"/>
  <c r="J82" i="6" s="1"/>
  <c r="J83" i="6"/>
  <c r="J57" i="6" s="1"/>
  <c r="BK99" i="7"/>
  <c r="J99" i="7" s="1"/>
  <c r="BA51" i="1"/>
  <c r="J104" i="11"/>
  <c r="J61" i="11" s="1"/>
  <c r="BK91" i="11"/>
  <c r="J91" i="11" s="1"/>
  <c r="J27" i="4"/>
  <c r="J56" i="4"/>
  <c r="J87" i="9"/>
  <c r="J58" i="9" s="1"/>
  <c r="BK84" i="9"/>
  <c r="J84" i="9" s="1"/>
  <c r="AZ51" i="1"/>
  <c r="W29" i="1"/>
  <c r="AY51" i="1"/>
  <c r="J167" i="10"/>
  <c r="J60" i="10" s="1"/>
  <c r="BK101" i="10"/>
  <c r="J101" i="3"/>
  <c r="J59" i="3" s="1"/>
  <c r="BK97" i="3"/>
  <c r="J97" i="3" s="1"/>
  <c r="J56" i="9" l="1"/>
  <c r="J27" i="9"/>
  <c r="J27" i="3"/>
  <c r="J56" i="3"/>
  <c r="J27" i="6"/>
  <c r="J56" i="6"/>
  <c r="AV51" i="1"/>
  <c r="W26" i="1"/>
  <c r="AG54" i="1"/>
  <c r="AN54" i="1" s="1"/>
  <c r="J36" i="4"/>
  <c r="J56" i="5"/>
  <c r="J27" i="5"/>
  <c r="AW51" i="1"/>
  <c r="AK27" i="1" s="1"/>
  <c r="W27" i="1"/>
  <c r="J29" i="7"/>
  <c r="J60" i="7"/>
  <c r="J29" i="8"/>
  <c r="J60" i="8"/>
  <c r="J101" i="10"/>
  <c r="J57" i="10" s="1"/>
  <c r="BK100" i="10"/>
  <c r="J100" i="10" s="1"/>
  <c r="J56" i="2"/>
  <c r="J27" i="2"/>
  <c r="J56" i="11"/>
  <c r="J27" i="11"/>
  <c r="AG56" i="1" l="1"/>
  <c r="AN56" i="1" s="1"/>
  <c r="J36" i="6"/>
  <c r="J36" i="3"/>
  <c r="AG53" i="1"/>
  <c r="AN53" i="1" s="1"/>
  <c r="AG62" i="1"/>
  <c r="AN62" i="1" s="1"/>
  <c r="J36" i="11"/>
  <c r="AG58" i="1"/>
  <c r="J38" i="7"/>
  <c r="AG52" i="1"/>
  <c r="J36" i="2"/>
  <c r="J56" i="10"/>
  <c r="J27" i="10"/>
  <c r="AG60" i="1"/>
  <c r="AN60" i="1" s="1"/>
  <c r="J36" i="9"/>
  <c r="AK26" i="1"/>
  <c r="AT51" i="1"/>
  <c r="J36" i="5"/>
  <c r="AG55" i="1"/>
  <c r="AN55" i="1" s="1"/>
  <c r="AG59" i="1"/>
  <c r="AN59" i="1" s="1"/>
  <c r="J38" i="8"/>
  <c r="AN52" i="1" l="1"/>
  <c r="AG57" i="1"/>
  <c r="AN57" i="1" s="1"/>
  <c r="AN58" i="1"/>
  <c r="J36" i="10"/>
  <c r="AG61" i="1"/>
  <c r="AN61" i="1" s="1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<sst xmlns="http://schemas.openxmlformats.org/spreadsheetml/2006/main" count="14035" uniqueCount="2320">
  <si>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</si>
  <si>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</si>
  <si>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</si>
  <si>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</si>
  <si>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</si>
  <si>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</si>
  <si>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</si>
  <si>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{5e2fb828-7228-4d33-b33e-1b154010adab}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</si>
  <si>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</si>
  <si>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</si>
  <si>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</si>
  <si>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</si>
  <si>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</si>
  <si>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</si>
  <si>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</si>
  <si>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</si>
  <si>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17049_3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</si>
  <si>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</si>
  <si>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</si>
  <si>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technologie měnírny Bory - DPS</t>
  </si>
  <si>
    <t>KSO:</t>
  </si>
  <si>
    <t/>
  </si>
  <si>
    <t>CC-CZ:</t>
  </si>
  <si>
    <t>Místo:</t>
  </si>
  <si>
    <t>Plzeň</t>
  </si>
  <si>
    <t>Datum:</t>
  </si>
  <si>
    <t>18. 7. 2017</t>
  </si>
  <si>
    <t>Zadavatel:</t>
  </si>
  <si>
    <t>IČ:</t>
  </si>
  <si>
    <t>Plzeňské městské dopravní podniky, a.s.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</si>
  <si>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</si>
  <si>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</si>
  <si>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</si>
  <si>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</si>
  <si>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</si>
  <si>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</si>
  <si>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</si>
  <si>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</si>
  <si>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</si>
  <si>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</si>
  <si>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</si>
  <si>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</si>
  <si>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</si>
  <si>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</si>
  <si>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</si>
  <si>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</si>
  <si>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</si>
  <si>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</si>
  <si>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</si>
  <si>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</si>
  <si>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</si>
  <si>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</si>
  <si>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</si>
  <si>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</si>
  <si>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</si>
  <si>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</si>
  <si>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</si>
  <si>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</si>
  <si>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</si>
  <si>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</si>
  <si>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</si>
  <si>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</si>
  <si>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</si>
  <si>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</si>
  <si>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</si>
  <si>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</si>
  <si>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</si>
  <si>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</si>
  <si>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</si>
  <si>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</si>
  <si>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</si>
  <si>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</si>
  <si>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</si>
  <si>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</si>
  <si>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</si>
  <si>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</si>
  <si>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PS1</t>
  </si>
  <si>
    <t>Rozvodna 22kV</t>
  </si>
  <si>
    <t>PRO</t>
  </si>
  <si>
    <t>1</t>
  </si>
  <si>
    <t>{0e8e4d14-1854-4fb7-94fe-e1fc31d86134}</t>
  </si>
  <si>
    <t>2</t>
  </si>
  <si>
    <t>PS2</t>
  </si>
  <si>
    <t>Trakční technologie</t>
  </si>
  <si>
    <t>{077ae38f-2908-4779-86b1-9cdaf973937f}</t>
  </si>
  <si>
    <t>PS3</t>
  </si>
  <si>
    <t>Vlastní spotřeba</t>
  </si>
  <si>
    <t>{2cc0a16b-efad-4f93-bfa7-f22d6bb16736}</t>
  </si>
  <si>
    <t>PS4</t>
  </si>
  <si>
    <t>Zařízení pro detekci požáru</t>
  </si>
  <si>
    <t>{df689768-e0ad-4d99-8fe3-48672803784d}</t>
  </si>
  <si>
    <t>PS5</t>
  </si>
  <si>
    <t>Slaboproudé rozvody</t>
  </si>
  <si>
    <t>{2ddfffdd-93b9-4a6a-9b4f-fcfbf28e857d}</t>
  </si>
  <si>
    <t>PS6</t>
  </si>
  <si>
    <t>Uzemnění a hromosvod</t>
  </si>
  <si>
    <t>{171616fd-3a74-45de-b264-895951f7c45c}</t>
  </si>
  <si>
    <t>Uzemnění</t>
  </si>
  <si>
    <t>Soupis</t>
  </si>
  <si>
    <t>{0b0f6eab-f198-499f-844a-c14f6b7267d3}</t>
  </si>
  <si>
    <t>Hromosvod</t>
  </si>
  <si>
    <t>{bfe62a08-8c94-4e92-b372-989227a0167e}</t>
  </si>
  <si>
    <t>PS7</t>
  </si>
  <si>
    <t>Dálkové ovládání</t>
  </si>
  <si>
    <t>{2024c47f-66f9-4272-8c9c-1c069ffc7d98}</t>
  </si>
  <si>
    <t>SO1</t>
  </si>
  <si>
    <t>Stavební úpravy</t>
  </si>
  <si>
    <t>STA</t>
  </si>
  <si>
    <t>{b84a2ffc-1e73-4bb4-8a4e-695b58fe5c49}</t>
  </si>
  <si>
    <t>SO2</t>
  </si>
  <si>
    <t>Stavební elektroinstalace a vytápění</t>
  </si>
  <si>
    <t>{56f43952-bfd5-4fbd-8579-e4e6c48757b2}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</si>
  <si>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</si>
  <si>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</si>
  <si>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</si>
  <si>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</si>
  <si>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</si>
  <si>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</si>
  <si>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</si>
  <si>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PS1 - Rozvodna 22kV</t>
  </si>
  <si>
    <t>REKAPITULACE ČLENĚNÍ SOUPISU PRACÍ</t>
  </si>
  <si>
    <t>Kód dílu - Popis</t>
  </si>
  <si>
    <t>Cena celkem [CZK]</t>
  </si>
  <si>
    <t>Náklady soupisu celkem</t>
  </si>
  <si>
    <t>-1</t>
  </si>
  <si>
    <t>M - Práce a dodávky M</t>
  </si>
  <si>
    <t xml:space="preserve">    21-M - Elektromontáže</t>
  </si>
  <si>
    <t xml:space="preserve">    58-M - Revize vyhrazených technických zařízení</t>
  </si>
  <si>
    <t>OST - Ostatní</t>
  </si>
  <si>
    <t xml:space="preserve">    R22 - Modulový skříňový vzduchem izolovaný rozváděč 22kV, 630A, 16k IAC, oblouková odolnost 16kA</t>
  </si>
  <si>
    <t xml:space="preserve">    O01 -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</si>
  <si>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</si>
  <si>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</si>
  <si>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</si>
  <si>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</si>
  <si>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</si>
  <si>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</si>
  <si>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</si>
  <si>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</si>
  <si>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</si>
  <si>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</si>
  <si>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</si>
  <si>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</si>
  <si>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</si>
  <si>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</si>
  <si>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</si>
  <si>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</si>
  <si>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</si>
  <si>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</si>
  <si>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</si>
  <si>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M</t>
  </si>
  <si>
    <t>Práce a dodávky M</t>
  </si>
  <si>
    <t>3</t>
  </si>
  <si>
    <t>ROZPOCET</t>
  </si>
  <si>
    <t>21-M</t>
  </si>
  <si>
    <t>Elektromontáže</t>
  </si>
  <si>
    <t>K</t>
  </si>
  <si>
    <t>210100771</t>
  </si>
  <si>
    <t>Ukončení kabelů nebo vodičů koncovkou do 22 kV staniční vodičů celoplastových [typ KSJ] , průřezu žíly do 95 mm2</t>
  </si>
  <si>
    <t>kus</t>
  </si>
  <si>
    <t>CS ÚRS 2017 01</t>
  </si>
  <si>
    <t>64</t>
  </si>
  <si>
    <t>-1570587910</t>
  </si>
  <si>
    <t>VV</t>
  </si>
  <si>
    <t>2*3*4</t>
  </si>
  <si>
    <t>354365830R</t>
  </si>
  <si>
    <t>koncovka kabelová vnitřní 22kV průřezu žíly do 95 mm2</t>
  </si>
  <si>
    <t>128</t>
  </si>
  <si>
    <t>1564518656</t>
  </si>
  <si>
    <t>210100773</t>
  </si>
  <si>
    <t>Ukončení vodičů celoplastových koncovkou do 22 kV staniční KSJ průřezu žíly do 240 mm2</t>
  </si>
  <si>
    <t>-1527864174</t>
  </si>
  <si>
    <t>2*3</t>
  </si>
  <si>
    <t>4</t>
  </si>
  <si>
    <t>354365840R</t>
  </si>
  <si>
    <t>koncovka kabelová vnitřní 22kV průřezu žíly do 240 mm2</t>
  </si>
  <si>
    <t>531464806</t>
  </si>
  <si>
    <t>5</t>
  </si>
  <si>
    <t>210191012</t>
  </si>
  <si>
    <t>Montáž rozvaděčů - skříní elektrárenských</t>
  </si>
  <si>
    <t>CS ÚRS 2016 01</t>
  </si>
  <si>
    <t>1662716905</t>
  </si>
  <si>
    <t>6</t>
  </si>
  <si>
    <t>357117401R</t>
  </si>
  <si>
    <t>univerzální skříň měření typ USM-1 E1/22 včetně oddělovacího optočlenu GOU6, galvanické oddělení</t>
  </si>
  <si>
    <t>-1200069570</t>
  </si>
  <si>
    <t>7</t>
  </si>
  <si>
    <t>210930151</t>
  </si>
  <si>
    <t>Montáž hliníkových kabelů AXEKCEY 22 kV 70-120 mm2 pevně uložených</t>
  </si>
  <si>
    <t>m</t>
  </si>
  <si>
    <t>-1728262910</t>
  </si>
  <si>
    <t>(3*18)+(3*20)+(3*22)+(3*24)</t>
  </si>
  <si>
    <t>8</t>
  </si>
  <si>
    <t>341160100</t>
  </si>
  <si>
    <t>kabel 22-AXEKVCEY 1x70</t>
  </si>
  <si>
    <t>-1213728574</t>
  </si>
  <si>
    <t>9</t>
  </si>
  <si>
    <t>210930152</t>
  </si>
  <si>
    <t>Montáž hliníkových kabelů AXEKCEY 22 kV 150-240 mm2 pevně uložených</t>
  </si>
  <si>
    <t>598512635</t>
  </si>
  <si>
    <t>3*9</t>
  </si>
  <si>
    <t>10</t>
  </si>
  <si>
    <t>341160150</t>
  </si>
  <si>
    <t>kabel 22-AXEKVCEY 1x240</t>
  </si>
  <si>
    <t>-163084650</t>
  </si>
  <si>
    <t>58-M</t>
  </si>
  <si>
    <t>Revize vyhrazených technických zařízení</t>
  </si>
  <si>
    <t>11</t>
  </si>
  <si>
    <t>580106019</t>
  </si>
  <si>
    <t>Zkouška zvýšeným napětím</t>
  </si>
  <si>
    <t>měření</t>
  </si>
  <si>
    <t>341468076</t>
  </si>
  <si>
    <t>OST</t>
  </si>
  <si>
    <t>Ostatní</t>
  </si>
  <si>
    <t>R22</t>
  </si>
  <si>
    <t>Modulový skříňový vzduchem izolovaný rozváděč 22kV, 630A, 16k IAC, oblouková odolnost 16kA</t>
  </si>
  <si>
    <t>18</t>
  </si>
  <si>
    <t>R22.1</t>
  </si>
  <si>
    <t>Přívodní pole pro připojení kabelů 22kV</t>
  </si>
  <si>
    <t>ks</t>
  </si>
  <si>
    <t>343377382</t>
  </si>
  <si>
    <t>19</t>
  </si>
  <si>
    <t>R22.2</t>
  </si>
  <si>
    <t>Pole spojky s pevně uchyceným vypínačem SF6, přepojovačem, elektronickou nadproudovou a zkratovou ochranou a MTP pro ochranu.</t>
  </si>
  <si>
    <t>-1068716871</t>
  </si>
  <si>
    <t>20</t>
  </si>
  <si>
    <t>R22.3</t>
  </si>
  <si>
    <t>Pole obchodního měření s MTN a MTP úředně cejchovanými dle připojovacích podmínek ČEZ, 2xMTP 30/5A, 10 VA; tp 0,5S; ve fázi L1 a L3, 1x MTP 75/5, 10VA; tp 1, FS10; ve fázi L2, 3x MTN 22/√3//0,1/√3//0,1/3kV; 10/10VA; tp 0,5/1P</t>
  </si>
  <si>
    <t>-1862463410</t>
  </si>
  <si>
    <t>R22.4,5,6</t>
  </si>
  <si>
    <t>Pole vývodu na trakční transformátor s pevným vypínačem SF6 s podpěťovou cívkou, přepojovačem, elektronickou nadproudovou a zkratovou ochranou s MTP</t>
  </si>
  <si>
    <t>-242775049</t>
  </si>
  <si>
    <t>22</t>
  </si>
  <si>
    <t>R22.7</t>
  </si>
  <si>
    <t>Pole vývodu na transformátor vlastní spotřeby s odpínačem/přepojovačem a pojistkami</t>
  </si>
  <si>
    <t>1845453898</t>
  </si>
  <si>
    <t>23</t>
  </si>
  <si>
    <t>357000064R</t>
  </si>
  <si>
    <t>Odfuk pro vn rozváděč 22kV</t>
  </si>
  <si>
    <t>137675650</t>
  </si>
  <si>
    <t>0,5*2 'Přepočtené koeficientem množství</t>
  </si>
  <si>
    <t>O01</t>
  </si>
  <si>
    <t>12</t>
  </si>
  <si>
    <t>DP1</t>
  </si>
  <si>
    <t>Skříň ovládání rozvodny 22 kV podle položky technicko-obchodní specifikace PS1</t>
  </si>
  <si>
    <t>kpl</t>
  </si>
  <si>
    <t>579928567</t>
  </si>
  <si>
    <t>13</t>
  </si>
  <si>
    <t>M019</t>
  </si>
  <si>
    <t>Konstrukce pro přichycení kabelů, kabelové lávky, žlab pro veškerou ovládací kabeláž, ochranné pomůcky a bezpečnostní tabulky jsou specifikovány v rámci PS2</t>
  </si>
  <si>
    <t>1447552102</t>
  </si>
  <si>
    <t>14</t>
  </si>
  <si>
    <t>M020</t>
  </si>
  <si>
    <t>Demontáž stávající technologie, část DP</t>
  </si>
  <si>
    <t>1654821418</t>
  </si>
  <si>
    <t>M021</t>
  </si>
  <si>
    <t>Montáž vyspecifikované technologie</t>
  </si>
  <si>
    <t>-1830288798</t>
  </si>
  <si>
    <t>16</t>
  </si>
  <si>
    <t>M022</t>
  </si>
  <si>
    <t>Drobný montážní materiál</t>
  </si>
  <si>
    <t>572738451</t>
  </si>
  <si>
    <t>17</t>
  </si>
  <si>
    <t>M023</t>
  </si>
  <si>
    <t>Dodávka, montáž a zapojení ovládacích a signalizačních kabelů průřezu 10mm2 a menší</t>
  </si>
  <si>
    <t>-157852499</t>
  </si>
  <si>
    <t>VRN</t>
  </si>
  <si>
    <t>Vedlejší rozpočtové náklady</t>
  </si>
  <si>
    <t>VRN1</t>
  </si>
  <si>
    <t>Průzkumné, geodetické a projektové práce</t>
  </si>
  <si>
    <t>24</t>
  </si>
  <si>
    <t>013254000</t>
  </si>
  <si>
    <t>Dokumentace skutečného provedení stavby</t>
  </si>
  <si>
    <t>sada</t>
  </si>
  <si>
    <t>1024</t>
  </si>
  <si>
    <t>627668598</t>
  </si>
  <si>
    <t>VRN3</t>
  </si>
  <si>
    <t>Zařízení staveniště</t>
  </si>
  <si>
    <t>25</t>
  </si>
  <si>
    <t>032002000</t>
  </si>
  <si>
    <t>Vybavení staveniště</t>
  </si>
  <si>
    <t>743649328</t>
  </si>
  <si>
    <t>26</t>
  </si>
  <si>
    <t>034002000</t>
  </si>
  <si>
    <t>Zabezpečení staveniště</t>
  </si>
  <si>
    <t>-59035754</t>
  </si>
  <si>
    <t>VRN4</t>
  </si>
  <si>
    <t>Inženýrská činnost</t>
  </si>
  <si>
    <t>27</t>
  </si>
  <si>
    <t>043103001R</t>
  </si>
  <si>
    <t>Zkoušky bez rozlišení</t>
  </si>
  <si>
    <t>-1652136885</t>
  </si>
  <si>
    <t>VRN9</t>
  </si>
  <si>
    <t>Ostatní náklady</t>
  </si>
  <si>
    <t>28</t>
  </si>
  <si>
    <t>092103001</t>
  </si>
  <si>
    <t>Náklady na zkušební provoz</t>
  </si>
  <si>
    <t>hod</t>
  </si>
  <si>
    <t>239002651</t>
  </si>
  <si>
    <t>29</t>
  </si>
  <si>
    <t>092104001R</t>
  </si>
  <si>
    <t>Průkaz způsobilosti</t>
  </si>
  <si>
    <t>-1142173805</t>
  </si>
  <si>
    <t>PS2 - Trakční technologie</t>
  </si>
  <si>
    <t>HSV - Práce a dodávky HSV</t>
  </si>
  <si>
    <t xml:space="preserve">    9 - Ostatní konstrukce a práce, bourání</t>
  </si>
  <si>
    <t>PSV - Práce a dodávky M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</si>
  <si>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</si>
  <si>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</si>
  <si>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</si>
  <si>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</si>
  <si>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</si>
  <si>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</si>
  <si>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 xml:space="preserve">    O02 - Ostatní</t>
  </si>
  <si>
    <t xml:space="preserve">    RUVZ - Trakční rozváděč RUV, 750V DC skříňový v oceloplechovém provedení pro napájení vývodů</t>
  </si>
  <si>
    <t xml:space="preserve">    RUZ - Zpětný rozváděč RUZ, 750V DC skříňový v oceloplechovém provedení</t>
  </si>
  <si>
    <t>HSV</t>
  </si>
  <si>
    <t>Práce a dodávky HSV</t>
  </si>
  <si>
    <t>Ostatní konstrukce a práce, bourání</t>
  </si>
  <si>
    <t>971042141R</t>
  </si>
  <si>
    <t>Vybourání otvorů v betonových příčkách a zdech D do 60 mm tl do 300 mm  včetně zatěsnění</t>
  </si>
  <si>
    <t>940667162</t>
  </si>
  <si>
    <t>PSV</t>
  </si>
  <si>
    <t>741</t>
  </si>
  <si>
    <t>Elektroinstalace - silnoproud</t>
  </si>
  <si>
    <t>741110002</t>
  </si>
  <si>
    <t>Montáž trubka plastová tuhá D přes 23 do 35 mm uložená pevně</t>
  </si>
  <si>
    <t>1161107266</t>
  </si>
  <si>
    <t>345710940</t>
  </si>
  <si>
    <t>trubka elektroinstalační tuhá z PVC L 3 m 1532</t>
  </si>
  <si>
    <t>-1941837396</t>
  </si>
  <si>
    <t>345719601R</t>
  </si>
  <si>
    <t>příchytka elektroinstalační pro trubku 5332</t>
  </si>
  <si>
    <t>68857612</t>
  </si>
  <si>
    <t>345719602R</t>
  </si>
  <si>
    <t>koleno pro trubku 4132</t>
  </si>
  <si>
    <t>-988663703</t>
  </si>
  <si>
    <t>741910101</t>
  </si>
  <si>
    <t>Montáž výložník typový nástěnný svařovaný se stojinou a 1 rameno</t>
  </si>
  <si>
    <t>-404567430</t>
  </si>
  <si>
    <t>6+54</t>
  </si>
  <si>
    <t>345755680</t>
  </si>
  <si>
    <t>profil nosný 15x30, 400</t>
  </si>
  <si>
    <t>758888957</t>
  </si>
  <si>
    <t>345755681R</t>
  </si>
  <si>
    <t>stojina pro žlab 400</t>
  </si>
  <si>
    <t>536137949</t>
  </si>
  <si>
    <t>345755682R</t>
  </si>
  <si>
    <t>stropní držák stojiny</t>
  </si>
  <si>
    <t>-1529730547</t>
  </si>
  <si>
    <t>-1233072303</t>
  </si>
  <si>
    <t>345755640</t>
  </si>
  <si>
    <t>profil nosný 15x30 NP 250</t>
  </si>
  <si>
    <t>-489602408</t>
  </si>
  <si>
    <t>345755683R</t>
  </si>
  <si>
    <t>stojina pro žlab 250</t>
  </si>
  <si>
    <t>180735446</t>
  </si>
  <si>
    <t>345755684R</t>
  </si>
  <si>
    <t>-1706046770</t>
  </si>
  <si>
    <t>1268306849</t>
  </si>
  <si>
    <t>345755620</t>
  </si>
  <si>
    <t>profil nosný 15x30, 125</t>
  </si>
  <si>
    <t>1833442892</t>
  </si>
  <si>
    <t>345755695R</t>
  </si>
  <si>
    <t>stojina pro žlab 125</t>
  </si>
  <si>
    <t>1152300660</t>
  </si>
  <si>
    <t>1218108202</t>
  </si>
  <si>
    <t>344156639</t>
  </si>
  <si>
    <t>345755610</t>
  </si>
  <si>
    <t>profil nosný 15x30, 62</t>
  </si>
  <si>
    <t>950230493</t>
  </si>
  <si>
    <t>345755698R</t>
  </si>
  <si>
    <t>stojina pro žlab 62</t>
  </si>
  <si>
    <t>1621385570</t>
  </si>
  <si>
    <t>1731169870</t>
  </si>
  <si>
    <t>741910412</t>
  </si>
  <si>
    <t>Montáž žlabů bez stojiny a výložníků kovových s podpěrkami a příslušenstvím bez víka, šířky do 100 mm</t>
  </si>
  <si>
    <t>2112233422</t>
  </si>
  <si>
    <t>345754910</t>
  </si>
  <si>
    <t>žlab kabelový pozinkovaný 2m/ks 50X62</t>
  </si>
  <si>
    <t>-631201187</t>
  </si>
  <si>
    <t>345755460</t>
  </si>
  <si>
    <t>spojka pro žlab pozinkovaná 50</t>
  </si>
  <si>
    <t>1227257757</t>
  </si>
  <si>
    <t>345755100</t>
  </si>
  <si>
    <t>víko žlabu pozinkované 2m/ks š 62 mm</t>
  </si>
  <si>
    <t>-124739107</t>
  </si>
  <si>
    <t>345755486R</t>
  </si>
  <si>
    <t>koncovka žlabu 62</t>
  </si>
  <si>
    <t>1900703163</t>
  </si>
  <si>
    <t>741910440R</t>
  </si>
  <si>
    <t>koleno 90° žlabu 62</t>
  </si>
  <si>
    <t>-1813872870</t>
  </si>
  <si>
    <t>345755170</t>
  </si>
  <si>
    <t>koleno žlabu pozinkované 90X50X62</t>
  </si>
  <si>
    <t>-1862493475</t>
  </si>
  <si>
    <t>741910413</t>
  </si>
  <si>
    <t>Montáž žlabů bez stojiny a výložníků kovových s podpěrkami a příslušenstvím bez víka, šířky do 125 mm</t>
  </si>
  <si>
    <t>1730220477</t>
  </si>
  <si>
    <t>30</t>
  </si>
  <si>
    <t>345754920</t>
  </si>
  <si>
    <t>žlab kabelový pozinkovaný 2m/ks 50X125</t>
  </si>
  <si>
    <t>901604077</t>
  </si>
  <si>
    <t>31</t>
  </si>
  <si>
    <t>1187495553</t>
  </si>
  <si>
    <t>32</t>
  </si>
  <si>
    <t>345755551R</t>
  </si>
  <si>
    <t>díl redukční pozinkovaný 125/50</t>
  </si>
  <si>
    <t>858988323</t>
  </si>
  <si>
    <t>33</t>
  </si>
  <si>
    <t>345755485R</t>
  </si>
  <si>
    <t>koncovka žlabu 125</t>
  </si>
  <si>
    <t>-546571783</t>
  </si>
  <si>
    <t>34</t>
  </si>
  <si>
    <t>741910439R</t>
  </si>
  <si>
    <t>koleno 90° žlabu 125</t>
  </si>
  <si>
    <t>-1059798985</t>
  </si>
  <si>
    <t>35</t>
  </si>
  <si>
    <t>345755180</t>
  </si>
  <si>
    <t>koleno žlabu pozinkované 90X50X125</t>
  </si>
  <si>
    <t>-1456105112</t>
  </si>
  <si>
    <t>36</t>
  </si>
  <si>
    <t>741910494R</t>
  </si>
  <si>
    <t>T-kus žlabu 125</t>
  </si>
  <si>
    <t>741412745</t>
  </si>
  <si>
    <t>37</t>
  </si>
  <si>
    <t>345755340</t>
  </si>
  <si>
    <t>tvarovka T-kus pozinkovaný 50X125</t>
  </si>
  <si>
    <t>1415111958</t>
  </si>
  <si>
    <t>38</t>
  </si>
  <si>
    <t>741910414</t>
  </si>
  <si>
    <t>Montáž žlab kovový šířky do 250 mm bez víka</t>
  </si>
  <si>
    <t>2037598043</t>
  </si>
  <si>
    <t>39</t>
  </si>
  <si>
    <t>345754940</t>
  </si>
  <si>
    <t>žlab kabelový pozinkovaný 2m/ks 50X250</t>
  </si>
  <si>
    <t>-976342867</t>
  </si>
  <si>
    <t>40</t>
  </si>
  <si>
    <t>-1372449670</t>
  </si>
  <si>
    <t>41</t>
  </si>
  <si>
    <t>345755550</t>
  </si>
  <si>
    <t>díl redukční pozinkovaný 250/50</t>
  </si>
  <si>
    <t>1278692762</t>
  </si>
  <si>
    <t>42</t>
  </si>
  <si>
    <t>345755481R</t>
  </si>
  <si>
    <t>přepážka do žlabu</t>
  </si>
  <si>
    <t>2037741699</t>
  </si>
  <si>
    <t>43</t>
  </si>
  <si>
    <t>345755483R</t>
  </si>
  <si>
    <t>koncovka žlabu 250</t>
  </si>
  <si>
    <t>1285205140</t>
  </si>
  <si>
    <t>44</t>
  </si>
  <si>
    <t>741910432R</t>
  </si>
  <si>
    <t>koleno 90° žlabu 250</t>
  </si>
  <si>
    <t>-258615964</t>
  </si>
  <si>
    <t>45</t>
  </si>
  <si>
    <t>345755222R</t>
  </si>
  <si>
    <t>koleno žlabu pozinkované 90X100X250</t>
  </si>
  <si>
    <t>-1451049427</t>
  </si>
  <si>
    <t>46</t>
  </si>
  <si>
    <t>741910441R</t>
  </si>
  <si>
    <t>T-kus žlabu 250</t>
  </si>
  <si>
    <t>2116459417</t>
  </si>
  <si>
    <t>47</t>
  </si>
  <si>
    <t>345755241R</t>
  </si>
  <si>
    <t>T-kus žlabu pozinkovaný 50X250</t>
  </si>
  <si>
    <t>743659808</t>
  </si>
  <si>
    <t>48</t>
  </si>
  <si>
    <t>741910415</t>
  </si>
  <si>
    <t>Montáž žlab kovový šířky do 500 mm bez víka</t>
  </si>
  <si>
    <t>-1503268773</t>
  </si>
  <si>
    <t>49</t>
  </si>
  <si>
    <t>345754968R</t>
  </si>
  <si>
    <t>žlab kabelový pozinkovaný 2m/ks 100X400</t>
  </si>
  <si>
    <t>-38201253</t>
  </si>
  <si>
    <t>50</t>
  </si>
  <si>
    <t>345755470</t>
  </si>
  <si>
    <t>spojka pozinkovaná žlabu kabelového v 100 mm</t>
  </si>
  <si>
    <t>1538630978</t>
  </si>
  <si>
    <t>51</t>
  </si>
  <si>
    <t>-1008863154</t>
  </si>
  <si>
    <t>52</t>
  </si>
  <si>
    <t>345755488R</t>
  </si>
  <si>
    <t>1253916857</t>
  </si>
  <si>
    <t>2+6</t>
  </si>
  <si>
    <t>53</t>
  </si>
  <si>
    <t>345755602R</t>
  </si>
  <si>
    <t>profil nosný 350x15x30 mm</t>
  </si>
  <si>
    <t>1860007493</t>
  </si>
  <si>
    <t>54</t>
  </si>
  <si>
    <t>741910431R</t>
  </si>
  <si>
    <t>koleno 90° žlabu 400</t>
  </si>
  <si>
    <t>-1062389500</t>
  </si>
  <si>
    <t>55</t>
  </si>
  <si>
    <t>345755221R</t>
  </si>
  <si>
    <t>koleno žlabu pozinkované NO 90X100X400</t>
  </si>
  <si>
    <t>-180842592</t>
  </si>
  <si>
    <t>56</t>
  </si>
  <si>
    <t>741910442R</t>
  </si>
  <si>
    <t>-1419404401</t>
  </si>
  <si>
    <t>57</t>
  </si>
  <si>
    <t>345755355</t>
  </si>
  <si>
    <t>tvarovka T-kus pozinkovaný 50X250</t>
  </si>
  <si>
    <t>-2000174166</t>
  </si>
  <si>
    <t>58</t>
  </si>
  <si>
    <t>345755482R</t>
  </si>
  <si>
    <t>koncovka žlabu 400</t>
  </si>
  <si>
    <t>-102807950</t>
  </si>
  <si>
    <t>59</t>
  </si>
  <si>
    <t>741910601R</t>
  </si>
  <si>
    <t>Montáž příchytka dřevěná nebo plastová do 2 otvorů</t>
  </si>
  <si>
    <t>83807841</t>
  </si>
  <si>
    <t>60</t>
  </si>
  <si>
    <t>354311711R</t>
  </si>
  <si>
    <t>kabelová příchytka pro trakční kabely KP46/2 vč. vložky</t>
  </si>
  <si>
    <t>-1961320517</t>
  </si>
  <si>
    <t>767</t>
  </si>
  <si>
    <t>Konstrukce zámečnické</t>
  </si>
  <si>
    <t>61</t>
  </si>
  <si>
    <t>767122111</t>
  </si>
  <si>
    <t>Montáž stěn a příček s výplní drátěnou sítí spojených šroubováním</t>
  </si>
  <si>
    <t>m2</t>
  </si>
  <si>
    <t>-579397847</t>
  </si>
  <si>
    <t>3*(2,2*4,63)+(2,2*2,9)"mč 10</t>
  </si>
  <si>
    <t>62</t>
  </si>
  <si>
    <t>OP11</t>
  </si>
  <si>
    <t>ocelová příčka 4630/2200 mm s výplní z pletiva a 1kř dveřmi 800/1970 mm, povrchová úprava nátěr, krytí pletiva IPXXB nebo IP2X</t>
  </si>
  <si>
    <t>525854594</t>
  </si>
  <si>
    <t>2*(4,63*2,2)</t>
  </si>
  <si>
    <t>63</t>
  </si>
  <si>
    <t>OP12</t>
  </si>
  <si>
    <t>393598557</t>
  </si>
  <si>
    <t>4,63*2,2</t>
  </si>
  <si>
    <t>OP13</t>
  </si>
  <si>
    <t>ocelová příčka 2900/2200 mm  s výplní z pletiva a 1kř dveřmi 800/1970 mm, povrchová úprava nátěr, krytí pletiva IPXXB nebo IP2X</t>
  </si>
  <si>
    <t>-715923317</t>
  </si>
  <si>
    <t>2,9*2,2</t>
  </si>
  <si>
    <t>783</t>
  </si>
  <si>
    <t>Dokončovací práce - nátěry</t>
  </si>
  <si>
    <t>65</t>
  </si>
  <si>
    <t>783903510</t>
  </si>
  <si>
    <t>Nátěry elektrických zařízení systémy jednosložkovými zemnicích pásků 1x krycí s proužky</t>
  </si>
  <si>
    <t>1998125297</t>
  </si>
  <si>
    <t>66</t>
  </si>
  <si>
    <t>246216865R</t>
  </si>
  <si>
    <t>email syntetický univerzální INDUSTRIT zelený S 2013 (á 9 kg)</t>
  </si>
  <si>
    <t>kg</t>
  </si>
  <si>
    <t>1185726217</t>
  </si>
  <si>
    <t>69</t>
  </si>
  <si>
    <t>210020661</t>
  </si>
  <si>
    <t>Montáž se zhotovením konstrukce pro rozvodny z profilů válcovaných</t>
  </si>
  <si>
    <t>-1751169685</t>
  </si>
  <si>
    <t>70</t>
  </si>
  <si>
    <t>154229230R</t>
  </si>
  <si>
    <t>profil ocel U ohýbaný  EN 10162  50x30x20 tl 5 mm</t>
  </si>
  <si>
    <t>t</t>
  </si>
  <si>
    <t>379410057</t>
  </si>
  <si>
    <t>71</t>
  </si>
  <si>
    <t>210021055</t>
  </si>
  <si>
    <t>Montáž příchytek kovových typ Sonap profil do 40 mm</t>
  </si>
  <si>
    <t>1874618803</t>
  </si>
  <si>
    <t>72</t>
  </si>
  <si>
    <t>354325450</t>
  </si>
  <si>
    <t>příchytka kabelová SONAP 40 C   29-40</t>
  </si>
  <si>
    <t>-297986959</t>
  </si>
  <si>
    <t>73</t>
  </si>
  <si>
    <t>210031001R</t>
  </si>
  <si>
    <t>Montáž izolátoru pro Al pasy</t>
  </si>
  <si>
    <t>677813413</t>
  </si>
  <si>
    <t>74</t>
  </si>
  <si>
    <t>354335001R</t>
  </si>
  <si>
    <t>izolátoru pro Al pasy</t>
  </si>
  <si>
    <t>-530312869</t>
  </si>
  <si>
    <t>75</t>
  </si>
  <si>
    <t>210070303</t>
  </si>
  <si>
    <t>Montáž vodičů Al holých vedení spojovací z tyčí do 40x10 mm</t>
  </si>
  <si>
    <t>-1355869787</t>
  </si>
  <si>
    <t>76</t>
  </si>
  <si>
    <t>194136401R</t>
  </si>
  <si>
    <t>tyč plochá Al  40x10 mm</t>
  </si>
  <si>
    <t>2078586358</t>
  </si>
  <si>
    <t>77</t>
  </si>
  <si>
    <t>210075261</t>
  </si>
  <si>
    <t>Montáž závěsů izolátorových jednoduchých</t>
  </si>
  <si>
    <t>1569126579</t>
  </si>
  <si>
    <t>78</t>
  </si>
  <si>
    <t>343812501</t>
  </si>
  <si>
    <t>Izolátory chvění transformátoru</t>
  </si>
  <si>
    <t>-1061370935</t>
  </si>
  <si>
    <t>79</t>
  </si>
  <si>
    <t>210100278</t>
  </si>
  <si>
    <t>Ukončení vodičů izolovaných s označením a zapojením smršťovací záklopkou nebo páskou bez letování průřezu žíly do 500 mm2</t>
  </si>
  <si>
    <t>809257194</t>
  </si>
  <si>
    <t>80</t>
  </si>
  <si>
    <t>345672700</t>
  </si>
  <si>
    <t>oko kabelové Al 1 - 36 kV lisovací plná 500 x 12 ALU-F</t>
  </si>
  <si>
    <t>362651894</t>
  </si>
  <si>
    <t>81</t>
  </si>
  <si>
    <t>210100297</t>
  </si>
  <si>
    <t>Ukončení vodičů izolovaných s označením a zapojením nastřelením kabelového oka se smršťovací záklopkou nebo páskou průřezu žíly do 500 mm2</t>
  </si>
  <si>
    <t>-2064178699</t>
  </si>
  <si>
    <t>82</t>
  </si>
  <si>
    <t>345671480</t>
  </si>
  <si>
    <t>oko kabelové Cu 1 - 36 kV lisovací 500 x 16</t>
  </si>
  <si>
    <t>620149223</t>
  </si>
  <si>
    <t>83</t>
  </si>
  <si>
    <t>210101257</t>
  </si>
  <si>
    <t>Propojení kabelů celoplastových spojkou do 1 kV venkovní litinovou SV 55 žíly do 1x500 mm2</t>
  </si>
  <si>
    <t>-329377802</t>
  </si>
  <si>
    <t>84</t>
  </si>
  <si>
    <t>354361180</t>
  </si>
  <si>
    <t>spojka pro jednožilový kabel s plastovou izolací  400-630</t>
  </si>
  <si>
    <t>1230136844</t>
  </si>
  <si>
    <t>85</t>
  </si>
  <si>
    <t>210140201</t>
  </si>
  <si>
    <t>Montáž a zapojení kompletů jednotlačítkových ovladačů</t>
  </si>
  <si>
    <t>862024767</t>
  </si>
  <si>
    <t>86</t>
  </si>
  <si>
    <t>345354001R</t>
  </si>
  <si>
    <t>tlačítkový ovladač, 2 kontakty, komplet</t>
  </si>
  <si>
    <t>-177809231</t>
  </si>
  <si>
    <t>87</t>
  </si>
  <si>
    <t>210150472</t>
  </si>
  <si>
    <t>Montáž relé nezávislých tepelných AB bez zapojení</t>
  </si>
  <si>
    <t>-465382566</t>
  </si>
  <si>
    <t>88</t>
  </si>
  <si>
    <t>358352101</t>
  </si>
  <si>
    <t>vyhodnocovací teplotní relé</t>
  </si>
  <si>
    <t>-987386800</t>
  </si>
  <si>
    <t>89</t>
  </si>
  <si>
    <t>210171158</t>
  </si>
  <si>
    <t>Montáž transformátorů 3fázových vn/nn vzduchových instalace přístrojů do 1600 kVA</t>
  </si>
  <si>
    <t>-2133235433</t>
  </si>
  <si>
    <t>90</t>
  </si>
  <si>
    <t>374221051</t>
  </si>
  <si>
    <t>Třífázový suchý trakční transformátor tříviňuťový pro dvanáctipulzní usměrňovač bez nulové tlumivky, 2x1250kVA, 22/0,650kV s odbočkou 520V, Yy0d1,zatížení tř. V, dle TOS PS2</t>
  </si>
  <si>
    <t>-2146019444</t>
  </si>
  <si>
    <t>91</t>
  </si>
  <si>
    <t>210220441R</t>
  </si>
  <si>
    <t>Montáž zkratovacího bodu</t>
  </si>
  <si>
    <t>-847904153</t>
  </si>
  <si>
    <t>92</t>
  </si>
  <si>
    <t>354418661R</t>
  </si>
  <si>
    <t>kulový zkratovací bod, přímý, šikmý, vnitřní závit M10-M16</t>
  </si>
  <si>
    <t>-908735119</t>
  </si>
  <si>
    <t>93</t>
  </si>
  <si>
    <t>210810137</t>
  </si>
  <si>
    <t>Montáž izolovaných kabelů měděných bez ukončení do 1 kV uložených pevně CYKY, NYM, NYY, YSLY, 1 kV, počtu a průřezu žil 1 x 500 mm2</t>
  </si>
  <si>
    <t>-1025105036</t>
  </si>
  <si>
    <t>94</t>
  </si>
  <si>
    <t>341112191R</t>
  </si>
  <si>
    <t>kabel silový jednožilový s Cu jádrem 1-NYY 1 x 500 mm2</t>
  </si>
  <si>
    <t>1074835678</t>
  </si>
  <si>
    <t>95</t>
  </si>
  <si>
    <t>210910330</t>
  </si>
  <si>
    <t>Montáž hliníkových kabelů AYKCY 1x500 mm2 pevně uložených</t>
  </si>
  <si>
    <t>1639000456</t>
  </si>
  <si>
    <t>50*12</t>
  </si>
  <si>
    <t>96</t>
  </si>
  <si>
    <t>341138001R</t>
  </si>
  <si>
    <t>kabel AYKCY 1x500/35</t>
  </si>
  <si>
    <t>-157301020</t>
  </si>
  <si>
    <t>97</t>
  </si>
  <si>
    <t>7594405105</t>
  </si>
  <si>
    <t>Montáž součástí snímačů polohy dveří</t>
  </si>
  <si>
    <t>Sborník ÚOŽI 01 2015</t>
  </si>
  <si>
    <t>673888043</t>
  </si>
  <si>
    <t>98</t>
  </si>
  <si>
    <t>7491000351</t>
  </si>
  <si>
    <t>spínač do zárubní 230V,10A</t>
  </si>
  <si>
    <t>1859265994</t>
  </si>
  <si>
    <t>99</t>
  </si>
  <si>
    <t>345000101R</t>
  </si>
  <si>
    <t>drobný montážní materiál</t>
  </si>
  <si>
    <t>256</t>
  </si>
  <si>
    <t>1607929695</t>
  </si>
  <si>
    <t>22-M</t>
  </si>
  <si>
    <t>Montáže technologických zařízení pro dopravní stavby</t>
  </si>
  <si>
    <t>100</t>
  </si>
  <si>
    <t>220182041</t>
  </si>
  <si>
    <t>Položení optického kabelu do kabelového lože nebo do žlabu</t>
  </si>
  <si>
    <t>-1518347588</t>
  </si>
  <si>
    <t>101</t>
  </si>
  <si>
    <t>341219011R</t>
  </si>
  <si>
    <t>optický multimod 2 vlákna</t>
  </si>
  <si>
    <t>-628521132</t>
  </si>
  <si>
    <t>102</t>
  </si>
  <si>
    <t>220182404</t>
  </si>
  <si>
    <t>Uložení koncového jednovláknového optického kabelu</t>
  </si>
  <si>
    <t>-989617921</t>
  </si>
  <si>
    <t>103</t>
  </si>
  <si>
    <t>405631911R</t>
  </si>
  <si>
    <t>konektor na kabel optický multimod</t>
  </si>
  <si>
    <t>1633099965</t>
  </si>
  <si>
    <t>46-M</t>
  </si>
  <si>
    <t>Zemní práce při extr.mont.pracích</t>
  </si>
  <si>
    <t>104</t>
  </si>
  <si>
    <t>460510281R</t>
  </si>
  <si>
    <t>Kanály neasfaltované z prefabrikovaných betonových žlabů</t>
  </si>
  <si>
    <t>-487271977</t>
  </si>
  <si>
    <t>105</t>
  </si>
  <si>
    <t>592133905R</t>
  </si>
  <si>
    <t>žlab kabelový TK Z1, 50x17x14 cm</t>
  </si>
  <si>
    <t>-1952893707</t>
  </si>
  <si>
    <t>106</t>
  </si>
  <si>
    <t>592134301R</t>
  </si>
  <si>
    <t>deska krycí kabelových žlabů KD1 50x23x6 cm</t>
  </si>
  <si>
    <t>-1752280568</t>
  </si>
  <si>
    <t>HZS</t>
  </si>
  <si>
    <t>Hodinové zúčtovací sazby</t>
  </si>
  <si>
    <t>107</t>
  </si>
  <si>
    <t>HZS4132</t>
  </si>
  <si>
    <t>Hodinová zúčtovací sazba jeřábník specialista</t>
  </si>
  <si>
    <t>512</t>
  </si>
  <si>
    <t>1852988902</t>
  </si>
  <si>
    <t>108</t>
  </si>
  <si>
    <t>HZS4212</t>
  </si>
  <si>
    <t>Hodinová zúčtovací sazba revizní technik specialista</t>
  </si>
  <si>
    <t>-1877935895</t>
  </si>
  <si>
    <t>109</t>
  </si>
  <si>
    <t>GU1,2</t>
  </si>
  <si>
    <t>Diodový dvanáctipulsní usměrňovač skříňového provedení pro zástavbu do řady napáječových skříní včetně odpojitelného připojení k hlavním přípojnicím, 750V DC, 3000A, dle TOS PS2</t>
  </si>
  <si>
    <t>220069455</t>
  </si>
  <si>
    <t>O02</t>
  </si>
  <si>
    <t>110</t>
  </si>
  <si>
    <t>DX1</t>
  </si>
  <si>
    <t>Skříň ochran osazená napěťovou zemní ochranou a souvisejícími obvody podle položky technicko-obchodní specifikace PS2</t>
  </si>
  <si>
    <t>1861925822</t>
  </si>
  <si>
    <t>111</t>
  </si>
  <si>
    <t>M007</t>
  </si>
  <si>
    <t>Programové vybavení řídicího systému měnírny podle položky technicko-obchodní specifikace PS2</t>
  </si>
  <si>
    <t>760005835</t>
  </si>
  <si>
    <t>112</t>
  </si>
  <si>
    <t>M008</t>
  </si>
  <si>
    <t>Programové vybavení vizualizačního systému podle položky technicko-obchodní specifikace PS2</t>
  </si>
  <si>
    <t>1377800896</t>
  </si>
  <si>
    <t>113</t>
  </si>
  <si>
    <t>M009</t>
  </si>
  <si>
    <t>Standardní výbava rozvoden podle položky technicko-obchodní specifikace PS2</t>
  </si>
  <si>
    <t>-1260325792</t>
  </si>
  <si>
    <t>114</t>
  </si>
  <si>
    <t>M010</t>
  </si>
  <si>
    <t>1803693341</t>
  </si>
  <si>
    <t>141</t>
  </si>
  <si>
    <t>M041</t>
  </si>
  <si>
    <t>Řešení přechodových stavů v souvislosti s přepojením na MR Hydro viz TZ kap. 3.1</t>
  </si>
  <si>
    <t>941066360</t>
  </si>
  <si>
    <t>115</t>
  </si>
  <si>
    <t>M042</t>
  </si>
  <si>
    <t>Drobný montážní materiál, izolace a mechanické kryty s montáží pro přechodový stav</t>
  </si>
  <si>
    <t>1763615261</t>
  </si>
  <si>
    <t>142</t>
  </si>
  <si>
    <t>M011</t>
  </si>
  <si>
    <t>Drobný montážní materiál s montáží</t>
  </si>
  <si>
    <t>-949878777</t>
  </si>
  <si>
    <t>116</t>
  </si>
  <si>
    <t>Demontáž stávající technologie</t>
  </si>
  <si>
    <t>264891079</t>
  </si>
  <si>
    <t>117</t>
  </si>
  <si>
    <t>M030</t>
  </si>
  <si>
    <t>Montáž teploměru, 0-60° C</t>
  </si>
  <si>
    <t>-1024171316</t>
  </si>
  <si>
    <t>118</t>
  </si>
  <si>
    <t>M031</t>
  </si>
  <si>
    <t>teploměr, 0-60°C, analogový výstup 0-10V/4-20mA</t>
  </si>
  <si>
    <t>1595699463</t>
  </si>
  <si>
    <t>120</t>
  </si>
  <si>
    <t>M012</t>
  </si>
  <si>
    <t>Dodávka a montáž kabeláže průřezů 10 mm2 a menší</t>
  </si>
  <si>
    <t>-460337242</t>
  </si>
  <si>
    <t>121</t>
  </si>
  <si>
    <t>M014</t>
  </si>
  <si>
    <t>Montáž technologie PS2</t>
  </si>
  <si>
    <t>660588</t>
  </si>
  <si>
    <t>122</t>
  </si>
  <si>
    <t>M032</t>
  </si>
  <si>
    <t>Příjímač DCF</t>
  </si>
  <si>
    <t>1744302150</t>
  </si>
  <si>
    <t>RUVZ</t>
  </si>
  <si>
    <t>Trakční rozváděč RUV, 750V DC skříňový v oceloplechovém provedení pro napájení vývodů</t>
  </si>
  <si>
    <t>123</t>
  </si>
  <si>
    <t>RUV.T1-7</t>
  </si>
  <si>
    <t>Vývodní pole tramvajové ve výsuvném provedení dle technicko-obchodní specifikace PS2</t>
  </si>
  <si>
    <t>253881203</t>
  </si>
  <si>
    <t>124</t>
  </si>
  <si>
    <t>RUV.B1-9</t>
  </si>
  <si>
    <t>Vývodní pole trolejbusové ve výsuvném provedení dle technicko-obchodní specifikace PS2</t>
  </si>
  <si>
    <t>1631308884</t>
  </si>
  <si>
    <t>125</t>
  </si>
  <si>
    <t>RUV.S1-2</t>
  </si>
  <si>
    <t>Pole podélné spojky dle technicko-obchodní specifikace PS2</t>
  </si>
  <si>
    <t>1535098852</t>
  </si>
  <si>
    <t>126</t>
  </si>
  <si>
    <t>PP1</t>
  </si>
  <si>
    <t>Pole přípojnic dle technicko-obchodní specifikace PS2</t>
  </si>
  <si>
    <t>1827718761</t>
  </si>
  <si>
    <t>RUZ</t>
  </si>
  <si>
    <t>Zpětný rozváděč RUZ, 750V DC skříňový v oceloplechovém provedení</t>
  </si>
  <si>
    <t>127</t>
  </si>
  <si>
    <t>RUZ.T1-2</t>
  </si>
  <si>
    <t>Rozváděč zpětný tramvajový dle technicko-obchodní specifikace PS2</t>
  </si>
  <si>
    <t>-909439829</t>
  </si>
  <si>
    <t>RUZ.B1-2</t>
  </si>
  <si>
    <t>Rozváděč zpětný trolejbusový dle technicko-obchodní specifikace PS2</t>
  </si>
  <si>
    <t>-1240368594</t>
  </si>
  <si>
    <t>129</t>
  </si>
  <si>
    <t>RUZ.S1-2</t>
  </si>
  <si>
    <t>Zpětná podélná spojka dle technicko-obchodní specifikace PS2</t>
  </si>
  <si>
    <t>-942044069</t>
  </si>
  <si>
    <t>130</t>
  </si>
  <si>
    <t>RUZ.GU1-3</t>
  </si>
  <si>
    <t>Přívod zpětného pólu z usměrňovače dle technicko-obchodní specifikace PS2</t>
  </si>
  <si>
    <t>1214163327</t>
  </si>
  <si>
    <t>131</t>
  </si>
  <si>
    <t>M013</t>
  </si>
  <si>
    <t>Dodavatelská dokumentace vyspecifikované technologie včetně dokumentace skutečného stavu</t>
  </si>
  <si>
    <t>1524647607</t>
  </si>
  <si>
    <t>132</t>
  </si>
  <si>
    <t>-518601315</t>
  </si>
  <si>
    <t>133</t>
  </si>
  <si>
    <t>420613571</t>
  </si>
  <si>
    <t>134</t>
  </si>
  <si>
    <t>043103000</t>
  </si>
  <si>
    <t>-1055771462</t>
  </si>
  <si>
    <t>135</t>
  </si>
  <si>
    <t>043203001R</t>
  </si>
  <si>
    <t>Měření EMC</t>
  </si>
  <si>
    <t>-644592924</t>
  </si>
  <si>
    <t>140</t>
  </si>
  <si>
    <t>043203002R</t>
  </si>
  <si>
    <t>Měření zpětných vlivů viz TZ kap. 1.7.3</t>
  </si>
  <si>
    <t>-1410432249</t>
  </si>
  <si>
    <t>136</t>
  </si>
  <si>
    <t>091003113R</t>
  </si>
  <si>
    <t>Dielektrický koberec</t>
  </si>
  <si>
    <t>671351724</t>
  </si>
  <si>
    <t>137</t>
  </si>
  <si>
    <t>091003112R</t>
  </si>
  <si>
    <t xml:space="preserve">Hasicí přístoj sněhový (přednostně) nebo práškový </t>
  </si>
  <si>
    <t>869173082</t>
  </si>
  <si>
    <t>138</t>
  </si>
  <si>
    <t>1822154606</t>
  </si>
  <si>
    <t>139</t>
  </si>
  <si>
    <t>2013498170</t>
  </si>
  <si>
    <t>PS3 - Vlastní spotřeba</t>
  </si>
  <si>
    <t>21-M - Elektromontáže</t>
  </si>
  <si>
    <t>210100152</t>
  </si>
  <si>
    <t>Ukončení kabelů smršťovací záklopkou nebo páskou se zapojením bez letování žíly do 4x35 mm2</t>
  </si>
  <si>
    <t>-88338106</t>
  </si>
  <si>
    <t>345670450</t>
  </si>
  <si>
    <t>oko kabelové Cu lisovací lehčené 35 x 8 KU-L</t>
  </si>
  <si>
    <t>-1807106943</t>
  </si>
  <si>
    <t>210171151</t>
  </si>
  <si>
    <t>Montáž transformátorů 3fázových vn/nn vzduchových instalace přístrojů do 75 kVA</t>
  </si>
  <si>
    <t>-179580119</t>
  </si>
  <si>
    <t>T10</t>
  </si>
  <si>
    <t>suchý distribuční transformátor, 22/0,4 kV, 50 kVA, dle TOS PS3</t>
  </si>
  <si>
    <t>635661713</t>
  </si>
  <si>
    <t>210810110R</t>
  </si>
  <si>
    <t>Montáž měděných kabelů CYKY, NYM, NYY, YSLY 1 kV 4x35mm2 uložených pevně</t>
  </si>
  <si>
    <t>-1133341542</t>
  </si>
  <si>
    <t>341116200</t>
  </si>
  <si>
    <t>kabel silový s Cu jádrem 1-CYKY 4x35 mm2</t>
  </si>
  <si>
    <t>-831574888</t>
  </si>
  <si>
    <t>750528582</t>
  </si>
  <si>
    <t>1091815472</t>
  </si>
  <si>
    <t>RVS1</t>
  </si>
  <si>
    <t>Rozváděč střídavé vlastní spotřeby 400V AC podle položky technicko-obchodní specifikace PS3</t>
  </si>
  <si>
    <t>73868490</t>
  </si>
  <si>
    <t>RU1</t>
  </si>
  <si>
    <t>Rozváděč stejnosměrné vlastní spotřeby 24V DC podle položky technicko-obchodní specifikace PS3</t>
  </si>
  <si>
    <t>1988368039</t>
  </si>
  <si>
    <t>RT20</t>
  </si>
  <si>
    <t>Rozváděč záložního přívodu 400V podle položky technicko-obchodní specifikace PS3</t>
  </si>
  <si>
    <t>-792106095</t>
  </si>
  <si>
    <t>M015</t>
  </si>
  <si>
    <t>Drobný montážní materiál a montáž vyspecifikované technologie</t>
  </si>
  <si>
    <t>379679320</t>
  </si>
  <si>
    <t>M016</t>
  </si>
  <si>
    <t>Dodávka a montáž ostatní kabeláže průřezů 10 mm2 a menší</t>
  </si>
  <si>
    <t>1396322189</t>
  </si>
  <si>
    <t>Demontáž stávající technologie vlastní spotřeby</t>
  </si>
  <si>
    <t>-1864889651</t>
  </si>
  <si>
    <t>M018</t>
  </si>
  <si>
    <t>Montáž technologie PS3</t>
  </si>
  <si>
    <t>1928528244</t>
  </si>
  <si>
    <t>-149712648</t>
  </si>
  <si>
    <t>-927943338</t>
  </si>
  <si>
    <t>1330610247</t>
  </si>
  <si>
    <t>-503806673</t>
  </si>
  <si>
    <t>-285009497</t>
  </si>
  <si>
    <t>1328474217</t>
  </si>
  <si>
    <t>PS4 - Zařízení pro detekci požáru</t>
  </si>
  <si>
    <t>542.080</t>
  </si>
  <si>
    <t>Kompaktní ústředna pro montáž na stěnu, 1 kruhové vedení, max. 125 adres. Obsahuje desku procesoru, základní desku, zdroj (24VDC/2,5A), zobrazovací a ovládací panel s 16 řádkovým grafickým displejem a 16 dvojicemi LED (červená, žlutá) pro signalizaci stav</t>
  </si>
  <si>
    <t>864669648</t>
  </si>
  <si>
    <t>516.830.051</t>
  </si>
  <si>
    <t>Adresovatelný interaktivní multisenzor, kombinace optického a tepelného senzoru, dálkové servisní funkce pomocí IR komunikace s programovacím přístrojem 8</t>
  </si>
  <si>
    <t>-189930919</t>
  </si>
  <si>
    <t>516.830.053</t>
  </si>
  <si>
    <t>Adresovatelný interaktivní tepelný senzor, dálkové servisní funkce pomocí IR komunikace s programovacím přístrojem</t>
  </si>
  <si>
    <t>640271595</t>
  </si>
  <si>
    <t>517.050.041</t>
  </si>
  <si>
    <t>Zásuvka pro senzory.</t>
  </si>
  <si>
    <t>345792126</t>
  </si>
  <si>
    <t>552.032</t>
  </si>
  <si>
    <t>Adresovatelný tlačítkový hlásič požáru vnitřní s izolátorem, červený, 135x135x32mm.</t>
  </si>
  <si>
    <t>1621642128</t>
  </si>
  <si>
    <t>514.800.607</t>
  </si>
  <si>
    <t>Adresovatelný tlačítkový hlásič požáru venkovní bez izolátoru pro montáž na omítku, červený, 98x93x73mm, IP67.</t>
  </si>
  <si>
    <t>383084861</t>
  </si>
  <si>
    <t>516.800.915</t>
  </si>
  <si>
    <t>Slouží pro označení senzoru (zásuvky senzoru) HW adresou, prevence proti záměně senzorů. Příslušné samolepky s čísly adres se dodávají v 8 barvách - pro snazší identifikaci kruhového vedení 1 až 8. Balení 100ks (cena za 100ks).</t>
  </si>
  <si>
    <t>1861457717</t>
  </si>
  <si>
    <t>516.800.931</t>
  </si>
  <si>
    <t>Samolepky s čísly adres 1 až 250 na bílém pozadí (kruhové vedení A).</t>
  </si>
  <si>
    <t>1968934284</t>
  </si>
  <si>
    <t>PS-12120</t>
  </si>
  <si>
    <t>Akumulátor  (12V/12Ah)</t>
  </si>
  <si>
    <t>1196642975</t>
  </si>
  <si>
    <t>576.501.220</t>
  </si>
  <si>
    <t>Pro montáž na omítku, 24V, 105dB, červená, nízká patice.</t>
  </si>
  <si>
    <t>-1302977373</t>
  </si>
  <si>
    <t>570.836</t>
  </si>
  <si>
    <t>Vysoká patice pro sirény nebo zábleskové majáky, pro montáž na omítku, červená IP65.</t>
  </si>
  <si>
    <t>-114384973</t>
  </si>
  <si>
    <t>M026</t>
  </si>
  <si>
    <t>Zkušební plyn pro kouřové hlásiče - pro zařízení zkušební</t>
  </si>
  <si>
    <t>-1956362271</t>
  </si>
  <si>
    <t>222330195R00</t>
  </si>
  <si>
    <t>Montáž ústředny na připravené úchytné body</t>
  </si>
  <si>
    <t>-2133101689</t>
  </si>
  <si>
    <t>222330196R00</t>
  </si>
  <si>
    <t>Programování ústředny, uvedení do provozu</t>
  </si>
  <si>
    <t>h</t>
  </si>
  <si>
    <t>-1209442554</t>
  </si>
  <si>
    <t>222330192R00.1</t>
  </si>
  <si>
    <t>Měření smyčky</t>
  </si>
  <si>
    <t>1839105233</t>
  </si>
  <si>
    <t>222330136R00</t>
  </si>
  <si>
    <t>Zakončovací člen linky sirén</t>
  </si>
  <si>
    <t>176980972</t>
  </si>
  <si>
    <t>222330202R00</t>
  </si>
  <si>
    <t>Koordinační funkční zkoušky systému EPS</t>
  </si>
  <si>
    <t>1855441525</t>
  </si>
  <si>
    <t>222330111R00</t>
  </si>
  <si>
    <t>Zásuvka aut. Hlásiče na omítku, na úchytné body</t>
  </si>
  <si>
    <t>-1725747680</t>
  </si>
  <si>
    <t>222330141R00</t>
  </si>
  <si>
    <t>Analogový stropní bodový hlásič na patici</t>
  </si>
  <si>
    <t>1409995910</t>
  </si>
  <si>
    <t>222330137R00</t>
  </si>
  <si>
    <t>Držák štítků se štítkem</t>
  </si>
  <si>
    <t>-477119956</t>
  </si>
  <si>
    <t>222330138R00</t>
  </si>
  <si>
    <t>Označení hlásiče štítkem</t>
  </si>
  <si>
    <t>1890545370</t>
  </si>
  <si>
    <t>222330101R00</t>
  </si>
  <si>
    <t>Tlačítkový hlásič na omítku na úchytné body</t>
  </si>
  <si>
    <t>1734952959</t>
  </si>
  <si>
    <t>222330164R00</t>
  </si>
  <si>
    <t>Poplachová siréna na úchytné body</t>
  </si>
  <si>
    <t>1657894471</t>
  </si>
  <si>
    <t>Mat.6</t>
  </si>
  <si>
    <t>J-Y(St)Y 1x2x0,8</t>
  </si>
  <si>
    <t>181219103</t>
  </si>
  <si>
    <t>Mat.7</t>
  </si>
  <si>
    <t>JXFE-V 1x2x0,8 FE180/P30-60-R/h B2cas1d0</t>
  </si>
  <si>
    <t>1060097997</t>
  </si>
  <si>
    <t>Mat.8</t>
  </si>
  <si>
    <t>JXFE-V 2x2x0,8 FE180/P30-60-R/h B2cas1d0</t>
  </si>
  <si>
    <t>-1105629808</t>
  </si>
  <si>
    <t>220281304R00</t>
  </si>
  <si>
    <t>Kabel uložený v trubkách. Odvinutí kabelu z bubnu, natáhnutí, ořezání, zaizolování, zatažení do trubek, označení vodičů</t>
  </si>
  <si>
    <t>1510064966</t>
  </si>
  <si>
    <t>Mat.9</t>
  </si>
  <si>
    <t>Trubka pevná pr.25 320N šedá HF</t>
  </si>
  <si>
    <t>1978810065</t>
  </si>
  <si>
    <t>Mat.10</t>
  </si>
  <si>
    <t>Příchytka Omega pro ocelové trubky ? 25 mm, žárově zinkovaná.</t>
  </si>
  <si>
    <t>964880990</t>
  </si>
  <si>
    <t>Mat.11</t>
  </si>
  <si>
    <t>Šroub SB 6.3x35 ZNCR do betonu</t>
  </si>
  <si>
    <t>-1707525575</t>
  </si>
  <si>
    <t>222260573R00</t>
  </si>
  <si>
    <t>Trubka plasto. Tuhá 25 na příchytkách včetně příchytek</t>
  </si>
  <si>
    <t>-1131717226</t>
  </si>
  <si>
    <t>220261621R00.1</t>
  </si>
  <si>
    <t>Vrtání otvoru pro šroub 6mm do betonu (vrtání, čištění)</t>
  </si>
  <si>
    <t>-1867315435</t>
  </si>
  <si>
    <t>Mat.12</t>
  </si>
  <si>
    <t>Trubka pevná pr.25 320N šedá</t>
  </si>
  <si>
    <t>237969428</t>
  </si>
  <si>
    <t>Mat.13</t>
  </si>
  <si>
    <t>Příchytka pro trubky EN ? 25 mm, tmavě šedá.</t>
  </si>
  <si>
    <t>1005147460</t>
  </si>
  <si>
    <t>693217164</t>
  </si>
  <si>
    <t>-1489836043</t>
  </si>
  <si>
    <t>557220183</t>
  </si>
  <si>
    <t>Mat.3</t>
  </si>
  <si>
    <t>Hmoždinka +vrut HN6x35</t>
  </si>
  <si>
    <t>2017837590</t>
  </si>
  <si>
    <t>Mat.4</t>
  </si>
  <si>
    <t>Hmoždinka HM10</t>
  </si>
  <si>
    <t>-804611358</t>
  </si>
  <si>
    <t>Mat.5</t>
  </si>
  <si>
    <t>Vrut</t>
  </si>
  <si>
    <t>1535251653</t>
  </si>
  <si>
    <t>220261621R00.2</t>
  </si>
  <si>
    <t>Osazení hmoždinky 6mm v cihlové zdi (vrtání čisštění zatlačení hmoždinky)</t>
  </si>
  <si>
    <t>-1845326127</t>
  </si>
  <si>
    <t>220261623R00.1</t>
  </si>
  <si>
    <t>Osazení hmoždinky 10mm v cihlové zdi (vrtání čisštění zatlačení hmoždinky)</t>
  </si>
  <si>
    <t>-1849334164</t>
  </si>
  <si>
    <t>hodinová sazba</t>
  </si>
  <si>
    <t>Demontáž prvků EPS, odpojení ústředny.</t>
  </si>
  <si>
    <t>-1401438044</t>
  </si>
  <si>
    <t>220270009R00</t>
  </si>
  <si>
    <t>Demontáž kabelu (dvojlinky, trojlinky) ze zdi.</t>
  </si>
  <si>
    <t>1321245181</t>
  </si>
  <si>
    <t>460680023RT1</t>
  </si>
  <si>
    <t>Průraz zdivem v cihlové stěně zdi do tloušky 45cm do pr.6cm</t>
  </si>
  <si>
    <t>-210226072</t>
  </si>
  <si>
    <t>460680022R00</t>
  </si>
  <si>
    <t>Průraz zdivem v cihlové stěně zdi do tloušky 30cm do pr.6cm</t>
  </si>
  <si>
    <t>-1874599795</t>
  </si>
  <si>
    <t>460680021RT2</t>
  </si>
  <si>
    <t>Průraz zdivem v cihlové stěně zdi do tloušky 15cm do pr.6cm</t>
  </si>
  <si>
    <t>457994670</t>
  </si>
  <si>
    <t>210020911R00</t>
  </si>
  <si>
    <t>Ucpávka protipožární, průchod stropem tl.20 cm</t>
  </si>
  <si>
    <t>-453579004</t>
  </si>
  <si>
    <t>210020922R00</t>
  </si>
  <si>
    <t>Ucpávka protipožární, průchod stěnou tl.30 cm</t>
  </si>
  <si>
    <t>-1444736709</t>
  </si>
  <si>
    <t>M027</t>
  </si>
  <si>
    <t>Likvidace starého ionizačního hlásiče</t>
  </si>
  <si>
    <t>-871468826</t>
  </si>
  <si>
    <t>M028</t>
  </si>
  <si>
    <t>Odvoz hlásičů dle podmínek přepravy</t>
  </si>
  <si>
    <t>kč</t>
  </si>
  <si>
    <t>-1390927300</t>
  </si>
  <si>
    <t>M003</t>
  </si>
  <si>
    <t>Drobný el.instalační materiál</t>
  </si>
  <si>
    <t>-1871179808</t>
  </si>
  <si>
    <t>M029</t>
  </si>
  <si>
    <t>Dopravné</t>
  </si>
  <si>
    <t>km</t>
  </si>
  <si>
    <t>-448459459</t>
  </si>
  <si>
    <t>Dokumentace skutečného stavu (3 paré) jen v rozsahu měněné části</t>
  </si>
  <si>
    <t>-720457307</t>
  </si>
  <si>
    <t>Výchozí revize EPH</t>
  </si>
  <si>
    <t>-1242161526</t>
  </si>
  <si>
    <t>PS5 - Slaboproudé rozvody</t>
  </si>
  <si>
    <t xml:space="preserve">    1. - Prvky PZTS</t>
  </si>
  <si>
    <t xml:space="preserve">    2. - Kabely</t>
  </si>
  <si>
    <t xml:space="preserve">    3. - Kabelové trasy</t>
  </si>
  <si>
    <t xml:space="preserve">    4. - Úchytné body pro prvky PZTS</t>
  </si>
  <si>
    <t xml:space="preserve">    5. - Ostatní</t>
  </si>
  <si>
    <t>1.</t>
  </si>
  <si>
    <t>Prvky PZTS</t>
  </si>
  <si>
    <t>M001</t>
  </si>
  <si>
    <t>Duální (PIR+MW) detektor pohybu, pokrytí 13 x 10m, menší rozměry, digitální zpracování signálu a digitální kompenzace teploty</t>
  </si>
  <si>
    <t>70628378</t>
  </si>
  <si>
    <t>220271509R00</t>
  </si>
  <si>
    <t>Odpojení vodiče ze svorkovnice</t>
  </si>
  <si>
    <t>1240551289</t>
  </si>
  <si>
    <t>220270239R00</t>
  </si>
  <si>
    <t>Vytažení kabelů z trubek, lišt</t>
  </si>
  <si>
    <t>201553396</t>
  </si>
  <si>
    <t>M002</t>
  </si>
  <si>
    <t>Demontáž prvků PZS a kabelových tras</t>
  </si>
  <si>
    <t>-1800272681</t>
  </si>
  <si>
    <t>222325002R00</t>
  </si>
  <si>
    <t>Duální detektor na předem připravené body</t>
  </si>
  <si>
    <t>283807262</t>
  </si>
  <si>
    <t>222325003R00</t>
  </si>
  <si>
    <t>Držák detektoru na předem připravené úchytné body</t>
  </si>
  <si>
    <t>936219643</t>
  </si>
  <si>
    <t>222325008R00</t>
  </si>
  <si>
    <t>Tísňový spínač na předem připravené body</t>
  </si>
  <si>
    <t>2092612286</t>
  </si>
  <si>
    <t>222325101R00</t>
  </si>
  <si>
    <t>Koncentrátor PZS na předem připravené body</t>
  </si>
  <si>
    <t>-1801069158</t>
  </si>
  <si>
    <t>222325201R00</t>
  </si>
  <si>
    <t>Klávesnice na předem připravené body</t>
  </si>
  <si>
    <t>313466996</t>
  </si>
  <si>
    <t>222325266R00</t>
  </si>
  <si>
    <t>Siréna s majákem na budovu na úchytné body</t>
  </si>
  <si>
    <t>-1546325978</t>
  </si>
  <si>
    <t>222325292R00</t>
  </si>
  <si>
    <t>609971220</t>
  </si>
  <si>
    <t>222325302R00</t>
  </si>
  <si>
    <t>2007673847</t>
  </si>
  <si>
    <t>222325401R00</t>
  </si>
  <si>
    <t>Komunikátor do skříně PZS</t>
  </si>
  <si>
    <t>-426197232</t>
  </si>
  <si>
    <t>2.</t>
  </si>
  <si>
    <t>Kabely</t>
  </si>
  <si>
    <t>Mat</t>
  </si>
  <si>
    <t>Kabel 4x0,22+2x0,5</t>
  </si>
  <si>
    <t>182503098</t>
  </si>
  <si>
    <t>220280222R00</t>
  </si>
  <si>
    <t>Kabel 2-20 žil uložený v trubkách/lištách. Odvinutí kabelu z bubnu, natáhnutí, ořezání, zaizolování, zatažení do trubek/lišt, označení vodičů</t>
  </si>
  <si>
    <t>-1001310989</t>
  </si>
  <si>
    <t>3.</t>
  </si>
  <si>
    <t>Kabelové trasy</t>
  </si>
  <si>
    <t>Mat.1</t>
  </si>
  <si>
    <t>Lišta hranatá 20x20, bílá, 2 m, karton, samolepící páska. Klasický tvar. Určena pro montáž na stěnu, nebo na strop. Dvojitý zámek víka zvyšuje tuhost lišty a zajišťuje pevnější fixaci víka.</t>
  </si>
  <si>
    <t>1093741235</t>
  </si>
  <si>
    <t>Mat.2</t>
  </si>
  <si>
    <t>Lišta hranatá 40x20, bílá, 3 m, folie. Klasický tvar. Určena pro montáž na stěnu, nebo na strop. Dvojitý zámek víka zvyšuje tuhost lišty a zajišťuje pevnější fixaci víka.</t>
  </si>
  <si>
    <t>-1422566413</t>
  </si>
  <si>
    <t>222260603R00</t>
  </si>
  <si>
    <t>Lišta vkládací 20x20, na úchytné body zavíčkování</t>
  </si>
  <si>
    <t>1106040112</t>
  </si>
  <si>
    <t>222260605R00</t>
  </si>
  <si>
    <t>Lišta vkládací 40x20, na úchytné body zavíčkování</t>
  </si>
  <si>
    <t>1783652127</t>
  </si>
  <si>
    <t>4.</t>
  </si>
  <si>
    <t>Úchytné body pro prvky PZTS</t>
  </si>
  <si>
    <t>-1096777750</t>
  </si>
  <si>
    <t>738897640</t>
  </si>
  <si>
    <t>909121033</t>
  </si>
  <si>
    <t>220261621R00</t>
  </si>
  <si>
    <t>Osazení hmoždinky 6mm v cihlové zdi (vrtání čištění zatlačení hmoždinky)</t>
  </si>
  <si>
    <t>925430134</t>
  </si>
  <si>
    <t>220261623R00</t>
  </si>
  <si>
    <t>Osazení hmoždinky 10mm v cihlové zdi (vrtání čištění zatlačení hmoždinky)</t>
  </si>
  <si>
    <t>-1864138881</t>
  </si>
  <si>
    <t>5.</t>
  </si>
  <si>
    <t>688532023</t>
  </si>
  <si>
    <t>383470326</t>
  </si>
  <si>
    <t>-218688023</t>
  </si>
  <si>
    <t>1320853401</t>
  </si>
  <si>
    <t>1930522251</t>
  </si>
  <si>
    <t>-269855956</t>
  </si>
  <si>
    <t>M004</t>
  </si>
  <si>
    <t>969888613</t>
  </si>
  <si>
    <t>M005</t>
  </si>
  <si>
    <t>-702412069</t>
  </si>
  <si>
    <t>M006</t>
  </si>
  <si>
    <t>Výchozí revize PZTS</t>
  </si>
  <si>
    <t>-493546128</t>
  </si>
  <si>
    <t>PS6 - Uzemnění a hromosvod</t>
  </si>
  <si>
    <t>Soupis:</t>
  </si>
  <si>
    <t>1 - Uzemnění</t>
  </si>
  <si>
    <t xml:space="preserve">    6 - Úpravy povrchů, podlahy a osazování výplní</t>
  </si>
  <si>
    <t xml:space="preserve">    997 - Přesun sutě</t>
  </si>
  <si>
    <t>PSV - Práce a dodávky PSV</t>
  </si>
  <si>
    <t>Úpravy povrchů, podlahy a osazování výplní</t>
  </si>
  <si>
    <t>632621101R</t>
  </si>
  <si>
    <t>Oprava osfaltového povrchu</t>
  </si>
  <si>
    <t>621351449</t>
  </si>
  <si>
    <t>965042141</t>
  </si>
  <si>
    <t>Bourání podkladů pod dlažby nebo mazanin betonových nebo z litého asfaltu tl do 100 mm pl přes 4 m2</t>
  </si>
  <si>
    <t>m3</t>
  </si>
  <si>
    <t>1431751866</t>
  </si>
  <si>
    <t>Vybourání otvorů v betonových příčkách a zdech základových nebo nadzákladových průměru profilu do 60 mm, tl. do 300 mm</t>
  </si>
  <si>
    <t>-1295547039</t>
  </si>
  <si>
    <t>997</t>
  </si>
  <si>
    <t>Přesun sutě</t>
  </si>
  <si>
    <t>997013511</t>
  </si>
  <si>
    <t>Odvoz suti a vybouraných hmot z meziskládky na skládku do 1 km s naložením a se složením</t>
  </si>
  <si>
    <t>-1173381469</t>
  </si>
  <si>
    <t>Práce a dodávky PSV</t>
  </si>
  <si>
    <t>-496542943</t>
  </si>
  <si>
    <t>246216860</t>
  </si>
  <si>
    <t>email syntetický univerzální INDUSTRIT 6700 žlutý S 2013 (á 9 kg)</t>
  </si>
  <si>
    <t>-690080214</t>
  </si>
  <si>
    <t>246216865</t>
  </si>
  <si>
    <t>1555130055</t>
  </si>
  <si>
    <t>783903550</t>
  </si>
  <si>
    <t>Nátěry elektrických zařízení systémy jednosložkovými zemnicích pásků 2x krycí v zemi</t>
  </si>
  <si>
    <t>449117887</t>
  </si>
  <si>
    <t>246172220</t>
  </si>
  <si>
    <t>barva asfaltovo-bitumenová Rokotec 500  bal. 6 kg.</t>
  </si>
  <si>
    <t>-802827595</t>
  </si>
  <si>
    <t>210010255</t>
  </si>
  <si>
    <t>Montáž hadic ochranných pryžových a plastových D do 80 mm uložených volně</t>
  </si>
  <si>
    <t>-20463510</t>
  </si>
  <si>
    <t>345713510</t>
  </si>
  <si>
    <t>trubka elektroinstalační ohebná DN50</t>
  </si>
  <si>
    <t>1702192234</t>
  </si>
  <si>
    <t>210021063</t>
  </si>
  <si>
    <t>Osazení výstražné fólie z PVC</t>
  </si>
  <si>
    <t>-2014490070</t>
  </si>
  <si>
    <t>693113090</t>
  </si>
  <si>
    <t>EXTRUNET - výstražná fólie z polyethylenu šíře 22 cm s potiskem</t>
  </si>
  <si>
    <t>1763253869</t>
  </si>
  <si>
    <t>-323557705</t>
  </si>
  <si>
    <t>548116830</t>
  </si>
  <si>
    <t>-1374804571</t>
  </si>
  <si>
    <t>-1547731810</t>
  </si>
  <si>
    <t>210100002</t>
  </si>
  <si>
    <t>Ukončení vodičů v rozváděči nebo na přístroji včetně zapojení průřezu žíly do 6 mm2</t>
  </si>
  <si>
    <t>-1030053846</t>
  </si>
  <si>
    <t>210220001</t>
  </si>
  <si>
    <t>Montáž uzemňovacího vedení vodičů FeZn pomocí svorek na povrchu páskou do 120 mm2</t>
  </si>
  <si>
    <t>-1504805872</t>
  </si>
  <si>
    <t>354420620</t>
  </si>
  <si>
    <t>pás zemnící 30 x 4 mm FeZn</t>
  </si>
  <si>
    <t>950002723</t>
  </si>
  <si>
    <t>354416600</t>
  </si>
  <si>
    <t>podpěra vedení PV44 FeZn na konstrukce pro zemní pásek 30x4</t>
  </si>
  <si>
    <t>-1537742732</t>
  </si>
  <si>
    <t>210220002</t>
  </si>
  <si>
    <t>Montáž uzemňovacích vedení vodičů FeZn pomocí svorek na povrchu drátem nebo lanem do 10 mm</t>
  </si>
  <si>
    <t>-1204914795</t>
  </si>
  <si>
    <t>354410730</t>
  </si>
  <si>
    <t>drát průměr 10 mm FeZn</t>
  </si>
  <si>
    <t>1448723824</t>
  </si>
  <si>
    <t>210220021</t>
  </si>
  <si>
    <t>Montáž uzemňovacího vedení vodičů FeZn pomocí svorek v zemi páskou do 120 mm2 v průmyslové výstavbě</t>
  </si>
  <si>
    <t>-404430304</t>
  </si>
  <si>
    <t>36+6</t>
  </si>
  <si>
    <t>328262785</t>
  </si>
  <si>
    <t>210220301</t>
  </si>
  <si>
    <t>Montáž hromosvodného vedení svorek se 2 šrouby, typ SS, SR 03</t>
  </si>
  <si>
    <t>-1981169533</t>
  </si>
  <si>
    <t>354419960</t>
  </si>
  <si>
    <t>svorka odbočovací a spojovací SR 3a pro spojování kruhových a páskových vodičů    FeZn</t>
  </si>
  <si>
    <t>-1175703992</t>
  </si>
  <si>
    <t>-402903862</t>
  </si>
  <si>
    <t>354418850</t>
  </si>
  <si>
    <t>svorka spojovací SS pro lano D8-10 mm</t>
  </si>
  <si>
    <t>1438408347</t>
  </si>
  <si>
    <t>210220302</t>
  </si>
  <si>
    <t>Montáž hromosvodného vedení svorek se 3 a vícešrouby, typ ST, SJ, SK, SZ, SR 01, 02</t>
  </si>
  <si>
    <t>-919863146</t>
  </si>
  <si>
    <t>48+10+3</t>
  </si>
  <si>
    <t>354419860</t>
  </si>
  <si>
    <t>svorka odbočovací a spojovací SR 2a pro pásek 30x4 mm    FeZn</t>
  </si>
  <si>
    <t>-1015503933</t>
  </si>
  <si>
    <t>93411447</t>
  </si>
  <si>
    <t>4+1</t>
  </si>
  <si>
    <t>354419250</t>
  </si>
  <si>
    <t>svorka zkušební SZ pro lano D6-12 mm   FeZn</t>
  </si>
  <si>
    <t>899164445</t>
  </si>
  <si>
    <t>-313171650</t>
  </si>
  <si>
    <t>354418650</t>
  </si>
  <si>
    <t>svorka k tyči zemnící SJ02 D28 mm</t>
  </si>
  <si>
    <t>1990461759</t>
  </si>
  <si>
    <t>-1063610289</t>
  </si>
  <si>
    <t>354419251X</t>
  </si>
  <si>
    <t>svorka  pro spojení zemniče s kabelem od zemní ochrany</t>
  </si>
  <si>
    <t>-948852463</t>
  </si>
  <si>
    <t>-1828029883</t>
  </si>
  <si>
    <t>354419990</t>
  </si>
  <si>
    <t>svorka na potrubí ST 03  1"      - 34mm   FeZn</t>
  </si>
  <si>
    <t>-288599715</t>
  </si>
  <si>
    <t>-1063126818</t>
  </si>
  <si>
    <t>354418950</t>
  </si>
  <si>
    <t>svorka připojovací SP1 k připojení kovových částí</t>
  </si>
  <si>
    <t>-539893962</t>
  </si>
  <si>
    <t>210220361</t>
  </si>
  <si>
    <t>Montáž tyčí zemnicích délky do 2 m</t>
  </si>
  <si>
    <t>-332263115</t>
  </si>
  <si>
    <t>6+3</t>
  </si>
  <si>
    <t>354420900</t>
  </si>
  <si>
    <t>tyč zemnící ZT 2,0  2m, FeZn</t>
  </si>
  <si>
    <t>463510006</t>
  </si>
  <si>
    <t>210800510</t>
  </si>
  <si>
    <t>Montáž měděných vodičů CY, HO5V, HO7V, NYY, YY 25 mm2 uložených v trubkách nebo lištách</t>
  </si>
  <si>
    <t>-973416709</t>
  </si>
  <si>
    <t>341421601X</t>
  </si>
  <si>
    <t>vodič silový s Cu jádrem 1-NYY 25 mm2</t>
  </si>
  <si>
    <t>-1920806620</t>
  </si>
  <si>
    <t>210800527</t>
  </si>
  <si>
    <t>Montáž měděných vodičů CY, HO5V, HO7V, NYY, YY 6 mm2 uložených volně</t>
  </si>
  <si>
    <t>-2145423689</t>
  </si>
  <si>
    <t>341408260</t>
  </si>
  <si>
    <t>vodič silový s Cu jádrem CY H07 V-U 6 mm2</t>
  </si>
  <si>
    <t>1041922801</t>
  </si>
  <si>
    <t>460010025</t>
  </si>
  <si>
    <t>Vytyčení trasy inženýrských sítí v zastavěném prostoru</t>
  </si>
  <si>
    <t>15690833</t>
  </si>
  <si>
    <t>460150064</t>
  </si>
  <si>
    <t>Hloubení kabelových zapažených i nezapažených rýh ručně š 40 cm, hl 80 cm, v hornině tř 4</t>
  </si>
  <si>
    <t>1633351080</t>
  </si>
  <si>
    <t>460560064</t>
  </si>
  <si>
    <t>Zásyp rýh ručně šířky 40 cm, hloubky 80 cm, z horniny třídy 4</t>
  </si>
  <si>
    <t>-1287246479</t>
  </si>
  <si>
    <t>460620002</t>
  </si>
  <si>
    <t>Položení drnu včetně zalití vodou na rovině</t>
  </si>
  <si>
    <t>1001956865</t>
  </si>
  <si>
    <t>33*0,5</t>
  </si>
  <si>
    <t>460620007</t>
  </si>
  <si>
    <t>Zatravnění včetně zalití vodou na rovině</t>
  </si>
  <si>
    <t>-2067550501</t>
  </si>
  <si>
    <t>592241620</t>
  </si>
  <si>
    <t>skruž betonová s ocelová se stupadly +PE povlakem TBH-Q 1000/1000/120 SP 100x100x12 cm</t>
  </si>
  <si>
    <t>1438895972</t>
  </si>
  <si>
    <t>592243150</t>
  </si>
  <si>
    <t>deska betonová zákrytová TZK-Q.1 100-63/17 100/62,5 x 16,5 cm</t>
  </si>
  <si>
    <t>-79003541</t>
  </si>
  <si>
    <t>1933198811</t>
  </si>
  <si>
    <t>279787924</t>
  </si>
  <si>
    <t>Demontáž stávající technologie uzemnění</t>
  </si>
  <si>
    <t>-207575327</t>
  </si>
  <si>
    <t>012303000R</t>
  </si>
  <si>
    <t>Geodetické práce po výstavbě - zaměření</t>
  </si>
  <si>
    <t>-1348331130</t>
  </si>
  <si>
    <t>1328237411</t>
  </si>
  <si>
    <t>528209127</t>
  </si>
  <si>
    <t>1390870931</t>
  </si>
  <si>
    <t>043002000</t>
  </si>
  <si>
    <t>Zkoušky a ostatní měření</t>
  </si>
  <si>
    <t>502619476</t>
  </si>
  <si>
    <t>169429652</t>
  </si>
  <si>
    <t>2 - Hromosvod</t>
  </si>
  <si>
    <t>-682662329</t>
  </si>
  <si>
    <t>462936030</t>
  </si>
  <si>
    <t>210220101R</t>
  </si>
  <si>
    <t>Montáž hromosvodného vedení svodových vodičů s podpěrami, průměru do 10 mm</t>
  </si>
  <si>
    <t>-1935806546</t>
  </si>
  <si>
    <t>24 "AlMgSi 8"</t>
  </si>
  <si>
    <t>354410730R</t>
  </si>
  <si>
    <t>drát průměr 8 mm AlMgSi</t>
  </si>
  <si>
    <t>-178446009</t>
  </si>
  <si>
    <t>24*0,135</t>
  </si>
  <si>
    <t>354415400</t>
  </si>
  <si>
    <t>podpěra vedení PV21 na ploché střechy</t>
  </si>
  <si>
    <t>-772419784</t>
  </si>
  <si>
    <t>354415200</t>
  </si>
  <si>
    <t>podpěra vedení PV17p FeZn pro vlnitý eternit 260 mm</t>
  </si>
  <si>
    <t>899073633</t>
  </si>
  <si>
    <t>354413800</t>
  </si>
  <si>
    <t>podložka FeZn pro podpěru vedení PD PV17</t>
  </si>
  <si>
    <t>903268628</t>
  </si>
  <si>
    <t>210220231</t>
  </si>
  <si>
    <t>Montáž tyčí jímacích délky do 3 m na stojan</t>
  </si>
  <si>
    <t>1879326625</t>
  </si>
  <si>
    <t>354418600</t>
  </si>
  <si>
    <t>svorka SJ 1 k jímací tyči-4 šrouby</t>
  </si>
  <si>
    <t>-1675102222</t>
  </si>
  <si>
    <t>354410650R</t>
  </si>
  <si>
    <t>tyč jímací s rovným koncem JR 1,5 1500 mm AlMgSi</t>
  </si>
  <si>
    <t>30873889</t>
  </si>
  <si>
    <t>-858864840</t>
  </si>
  <si>
    <t>354419050</t>
  </si>
  <si>
    <t>svorka připojovací SOc k připojení okapových žlabů</t>
  </si>
  <si>
    <t>-1020219275</t>
  </si>
  <si>
    <t>svorka odbočovací a spojovací SR 3c pro spojování kruhových a páskových vodičů    FeZn</t>
  </si>
  <si>
    <t>-18677209</t>
  </si>
  <si>
    <t>-450603439</t>
  </si>
  <si>
    <t>-1494710904</t>
  </si>
  <si>
    <t>30852658</t>
  </si>
  <si>
    <t>336144297</t>
  </si>
  <si>
    <t>210220372</t>
  </si>
  <si>
    <t>Montáž ochranných prvků - úhelníků nebo trubek do zdiva</t>
  </si>
  <si>
    <t>-578017762</t>
  </si>
  <si>
    <t>354418300</t>
  </si>
  <si>
    <t>úhelník ochranný OU 1.7 na ochranu svodu 1,7 m</t>
  </si>
  <si>
    <t>38993798</t>
  </si>
  <si>
    <t>354418360</t>
  </si>
  <si>
    <t>držák ochranného úhelníku do zdiva DOU FeZn</t>
  </si>
  <si>
    <t>-435678653</t>
  </si>
  <si>
    <t>210220373</t>
  </si>
  <si>
    <t>Montáž ochranných prvků - úhelníků nebo trubek do průřezové plochy dřeva</t>
  </si>
  <si>
    <t>1208971295</t>
  </si>
  <si>
    <t>354418320</t>
  </si>
  <si>
    <t>trubka ochranná OT 1.7 na ochranu svodu 1,7 m FeZn</t>
  </si>
  <si>
    <t>673454455</t>
  </si>
  <si>
    <t>210220401</t>
  </si>
  <si>
    <t>Montáž vedení hromosvodné - štítků k označení svodů</t>
  </si>
  <si>
    <t>-707603700</t>
  </si>
  <si>
    <t>354421100</t>
  </si>
  <si>
    <t>štítek plastový č. 31 -  čísla svodů</t>
  </si>
  <si>
    <t>-889521986</t>
  </si>
  <si>
    <t>Vytyčení trasy inženýrských sítí v zastavěném prostoru</t>
  </si>
  <si>
    <t>-1809637126</t>
  </si>
  <si>
    <t>1519683476</t>
  </si>
  <si>
    <t>283934454</t>
  </si>
  <si>
    <t>-302293552</t>
  </si>
  <si>
    <t>1529221946</t>
  </si>
  <si>
    <t>1566026773</t>
  </si>
  <si>
    <t>204844010</t>
  </si>
  <si>
    <t>Demontáž stávající technologie hromosvodu</t>
  </si>
  <si>
    <t>-1416836340</t>
  </si>
  <si>
    <t>812684633</t>
  </si>
  <si>
    <t>7637329</t>
  </si>
  <si>
    <t>554760573</t>
  </si>
  <si>
    <t>-1428205921</t>
  </si>
  <si>
    <t>1626157582</t>
  </si>
  <si>
    <t>PS7 - Dálkové ovládání</t>
  </si>
  <si>
    <t xml:space="preserve">    01 - Výbava dálkového ovládání instalovaná ve skříni DX1:</t>
  </si>
  <si>
    <t xml:space="preserve">    02 - Ostatní</t>
  </si>
  <si>
    <t>1869434344</t>
  </si>
  <si>
    <t>01</t>
  </si>
  <si>
    <t>Výbava dálkového ovládání instalovaná ve skříni DX1:</t>
  </si>
  <si>
    <t>M051</t>
  </si>
  <si>
    <t>PLC Tecomat, TC401, TXN06131</t>
  </si>
  <si>
    <t>-1399287752</t>
  </si>
  <si>
    <t>M052</t>
  </si>
  <si>
    <t>piggyback  MR-02, 5XK06891</t>
  </si>
  <si>
    <t>2063253887</t>
  </si>
  <si>
    <t>M053</t>
  </si>
  <si>
    <t>kabel TXK64651,06, 1,5m</t>
  </si>
  <si>
    <t>-889298489</t>
  </si>
  <si>
    <t>M054</t>
  </si>
  <si>
    <t>kabel DLG1.08, 0,5m</t>
  </si>
  <si>
    <t>2076945887</t>
  </si>
  <si>
    <t>M055</t>
  </si>
  <si>
    <t>asynchronní modem MD-12C</t>
  </si>
  <si>
    <t>22574742</t>
  </si>
  <si>
    <t>M056</t>
  </si>
  <si>
    <t>měnič TCL024-124DC</t>
  </si>
  <si>
    <t>-1998266779</t>
  </si>
  <si>
    <t>M057</t>
  </si>
  <si>
    <t>komunikační karta  C168</t>
  </si>
  <si>
    <t>-173299744</t>
  </si>
  <si>
    <t>M058</t>
  </si>
  <si>
    <t>připojovací panel OPT-8B</t>
  </si>
  <si>
    <t>66774588</t>
  </si>
  <si>
    <t>M059</t>
  </si>
  <si>
    <t>kabel SYKFY 5x2</t>
  </si>
  <si>
    <t>1544629195</t>
  </si>
  <si>
    <t>M060</t>
  </si>
  <si>
    <t>program Tecomat</t>
  </si>
  <si>
    <t>-1100573915</t>
  </si>
  <si>
    <t>02</t>
  </si>
  <si>
    <t>M061</t>
  </si>
  <si>
    <t>program pro komunikaci serveru</t>
  </si>
  <si>
    <t>1772732393</t>
  </si>
  <si>
    <t>M062</t>
  </si>
  <si>
    <t>program sledování vazeb trakční sítě a plánu tratě</t>
  </si>
  <si>
    <t>1643835771</t>
  </si>
  <si>
    <t>M063</t>
  </si>
  <si>
    <t>program MR Bolevec pro řídicí pracoviště (tři stanoviště)</t>
  </si>
  <si>
    <t>-1141231948</t>
  </si>
  <si>
    <t>M064</t>
  </si>
  <si>
    <t>připojení a oživení komunikace MR Hydro – MR Letná</t>
  </si>
  <si>
    <t>-1409415685</t>
  </si>
  <si>
    <t>M065</t>
  </si>
  <si>
    <t>připojení TC401 na řídicí počítač měnírny, funkční zkoušky, ověření konverze</t>
  </si>
  <si>
    <t>1065783627</t>
  </si>
  <si>
    <t>M066</t>
  </si>
  <si>
    <t>zkoušky ovládání technologie prostřednictvím TC401 z místa</t>
  </si>
  <si>
    <t>150523478</t>
  </si>
  <si>
    <t>M067</t>
  </si>
  <si>
    <t>instalace komunikačních karet do serverů EDT, instalace software serverů</t>
  </si>
  <si>
    <t>516109288</t>
  </si>
  <si>
    <t>M068</t>
  </si>
  <si>
    <t>instalace software pracovišť</t>
  </si>
  <si>
    <t>907078013</t>
  </si>
  <si>
    <t>M069</t>
  </si>
  <si>
    <t>oživení aktualizovaného software EDT a tabla, zkoušky provázanosti</t>
  </si>
  <si>
    <t>-1878159934</t>
  </si>
  <si>
    <t>M070</t>
  </si>
  <si>
    <t>zkoušky komunikace mezi měnírnou a dispečinkem, komplexní zkoušky</t>
  </si>
  <si>
    <t>547242980</t>
  </si>
  <si>
    <t>M071</t>
  </si>
  <si>
    <t>úpravy po ukončení fází výstavby</t>
  </si>
  <si>
    <t>-1123523384</t>
  </si>
  <si>
    <t>M072</t>
  </si>
  <si>
    <t>návod pro obsluhu (6 výtisků)</t>
  </si>
  <si>
    <t>1308549799</t>
  </si>
  <si>
    <t>M073</t>
  </si>
  <si>
    <t>proškolení obsluh</t>
  </si>
  <si>
    <t>83922308</t>
  </si>
  <si>
    <t>-19948834</t>
  </si>
  <si>
    <t>666950652</t>
  </si>
  <si>
    <t>1311483514</t>
  </si>
  <si>
    <t>-1051185467</t>
  </si>
  <si>
    <t>-1660554295</t>
  </si>
  <si>
    <t>SO1 - Stavební úpravy</t>
  </si>
  <si>
    <t xml:space="preserve">    3 - Svislé a kompletní konstrukce</t>
  </si>
  <si>
    <t xml:space="preserve">    4 - Vodorovné konstrukce</t>
  </si>
  <si>
    <t xml:space="preserve">      61 - Úprava povrchů vnitřních</t>
  </si>
  <si>
    <t xml:space="preserve">      62 - Úprava povrchů vnějších</t>
  </si>
  <si>
    <t xml:space="preserve">      64 - Osazování výplní otvorů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</si>
  <si>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</si>
  <si>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</si>
  <si>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</si>
  <si>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</si>
  <si>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</si>
  <si>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99 - Přesun hmot</t>
  </si>
  <si>
    <t xml:space="preserve">        997 - Přesun sutě</t>
  </si>
  <si>
    <t xml:space="preserve">        998 - Přesun hmot</t>
  </si>
  <si>
    <t xml:space="preserve">    713 - Izolace tepelné</t>
  </si>
  <si>
    <t xml:space="preserve">    727 - Požární ochrana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</si>
  <si>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</si>
  <si>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</si>
  <si>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</si>
  <si>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Svislé a kompletní konstrukce</t>
  </si>
  <si>
    <t>311238147</t>
  </si>
  <si>
    <t>Zdivo nosné jednovrstvé z cihel děrovaných vnitřní [POROTHERM] broušené, spojené na pero a drážku, lepené PUR pěnou, pevnost cihel P10, tl. zdiva 240 mm</t>
  </si>
  <si>
    <t>-1428382250</t>
  </si>
  <si>
    <t>2,4*2,4"zazdívka otvorů v příčné zdi tl. 250 mm</t>
  </si>
  <si>
    <t>311238248</t>
  </si>
  <si>
    <t>Zdivo nosné jednovrstvé z cihel děrovaných vnější [POROTHERM] broušené, spojené na pero a drážku, lepené PUR pěnou, pevnost cihel P8, P10, tl. zdiva 440 mm</t>
  </si>
  <si>
    <t>947692858</t>
  </si>
  <si>
    <t xml:space="preserve">4,875*3,0+2,4*3,0"zazdívka v obvodové východní stěně </t>
  </si>
  <si>
    <t>317168131</t>
  </si>
  <si>
    <t>Překlady keramické vysoké [HELUZ] osazené do maltového lože, šířky překladu 7 cm výšky 23,8 cm, délky 125 cm</t>
  </si>
  <si>
    <t>-1335335489</t>
  </si>
  <si>
    <t xml:space="preserve">3"překlady nad novým dveřním otvorem </t>
  </si>
  <si>
    <t>317941123</t>
  </si>
  <si>
    <t>Osazování ocelových válcovaných nosníků na zdivu I nebo IE nebo U nebo UE nebo L č. 14 až 22 nebo výšky do 220 mm</t>
  </si>
  <si>
    <t>102349689</t>
  </si>
  <si>
    <t>IPE 180 v 1pp</t>
  </si>
  <si>
    <t>8*3,0*18,8/1000</t>
  </si>
  <si>
    <t>9*2,95*18,8/1000</t>
  </si>
  <si>
    <t>Součet</t>
  </si>
  <si>
    <t>317998110</t>
  </si>
  <si>
    <t>Izolace tepelná mezi překlady z pěnového polystyrénu výšky 24 cm, tloušťky do 30 mm</t>
  </si>
  <si>
    <t>-2892572</t>
  </si>
  <si>
    <t>Vodorovné konstrukce</t>
  </si>
  <si>
    <t>411321515</t>
  </si>
  <si>
    <t>Stropy z betonu železového (bez výztuže) stropů deskových, plochých střech, desek balkonových, desek hřibových stropů včetně hlavic hřibových sloupů tř. C 20/25</t>
  </si>
  <si>
    <t>-997186942</t>
  </si>
  <si>
    <t>0,2*0,15*0,3*2</t>
  </si>
  <si>
    <t>0,2*0,425*0,85*9</t>
  </si>
  <si>
    <t>0,2*0,58*1,0*10</t>
  </si>
  <si>
    <t>0,2*0,38*0,6</t>
  </si>
  <si>
    <t>0,2*0,58*0,6</t>
  </si>
  <si>
    <t>0,2*0,8*1,3*3</t>
  </si>
  <si>
    <t>0,2*0,2*0,6</t>
  </si>
  <si>
    <t>0,2*0,4*0,4</t>
  </si>
  <si>
    <t>0,2*0,4*0,6</t>
  </si>
  <si>
    <t>0,2*0,2*0,2</t>
  </si>
  <si>
    <t>0,2*0,2*0,15*4</t>
  </si>
  <si>
    <t>0,2*0,1*0,1</t>
  </si>
  <si>
    <t>411351101</t>
  </si>
  <si>
    <t>Bednění stropů, kleneb nebo skořepin bez podpěrné konstrukce stropů deskových, balkonových nebo plošných konzol plné, rovné, popř. s náběhy zřízení</t>
  </si>
  <si>
    <t>-904449774</t>
  </si>
  <si>
    <t>0,15*0,3*2</t>
  </si>
  <si>
    <t>0,425*0,85*9</t>
  </si>
  <si>
    <t>0,58*1,0*10</t>
  </si>
  <si>
    <t>0,38*0,6</t>
  </si>
  <si>
    <t>0,58*0,6</t>
  </si>
  <si>
    <t>0,8*1,3*3</t>
  </si>
  <si>
    <t>0,2*0,6</t>
  </si>
  <si>
    <t>0,4*0,4+0,2*0,4</t>
  </si>
  <si>
    <t>0,4*0,6</t>
  </si>
  <si>
    <t>0,2*0,2</t>
  </si>
  <si>
    <t>0,2*0,15*4</t>
  </si>
  <si>
    <t>0,1*0,1</t>
  </si>
  <si>
    <t>411351102</t>
  </si>
  <si>
    <t>Bednění stropů, kleneb nebo skořepin bez podpěrné konstrukce stropů deskových, balkonových nebo plošných konzol plné, rovné, popř. s náběhy odstranění</t>
  </si>
  <si>
    <t>-1165156414</t>
  </si>
  <si>
    <t>411354171</t>
  </si>
  <si>
    <t>Podpěrná konstrukce stropů výšky do 4 m se zesílením dna bednění na výměru m2 půdorysu pro zatížení betonovou směsí a výztuží do 5 kPa zřízení</t>
  </si>
  <si>
    <t>-825603683</t>
  </si>
  <si>
    <t>0,4*0,4</t>
  </si>
  <si>
    <t>411354172</t>
  </si>
  <si>
    <t>Podpěrná konstrukce stropů výšky do 4 m se zesílením dna bednění na výměru m2 půdorysu pro zatížení betonovou směsí a výztuží do 5 kPa odstranění</t>
  </si>
  <si>
    <t>-788126714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</si>
  <si>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</si>
  <si>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</si>
  <si>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-731719479</t>
  </si>
  <si>
    <t>13,527*4,5*2/1000</t>
  </si>
  <si>
    <t>0,122*1,1 'Přepočtené koeficientem množství</t>
  </si>
  <si>
    <t>413232221</t>
  </si>
  <si>
    <t>Zazdívka zhlaví stropních trámů nebo válcovaných nosníků pálenými cihlami válcovaných nosníků, výšky přes 150 do 300 mm</t>
  </si>
  <si>
    <t>1384143083</t>
  </si>
  <si>
    <t>1pp kapsy pro osazení nosníků IPE 180</t>
  </si>
  <si>
    <t>Úprava povrchů vnitřních</t>
  </si>
  <si>
    <t>611325422</t>
  </si>
  <si>
    <t>Oprava vápenocementové nebo vápenné omítky vnitřních ploch štukové dvouvrstvé, tloušťky do 20 mm stropů, v rozsahu opravované plochy přes 10 do 30%</t>
  </si>
  <si>
    <t>-2057245616</t>
  </si>
  <si>
    <t>stropy</t>
  </si>
  <si>
    <t>60,87+120,96+25,92+5,79+6,31+2,05+2,05+2,73+1,44+5,64</t>
  </si>
  <si>
    <t>612142002</t>
  </si>
  <si>
    <t>Potažení vnitřních ploch pletivem v ploše nebo pruzích, na plném podkladu sklovláknitým provizorním přichycením stěn</t>
  </si>
  <si>
    <t>-582954800</t>
  </si>
  <si>
    <t>v místech styku se stávající omítkou budou  použity bandáže sklolaminátových Al či umělých výztužných sítí</t>
  </si>
  <si>
    <t>0,2*(3,0+4,875+3,0+2,4*3*3)</t>
  </si>
  <si>
    <t>612325222</t>
  </si>
  <si>
    <t>Vápenocementová nebo vápenná omítka jednotlivých malých ploch štuková na stěnách, plochy jednotlivě přes 0,09 do 0,25 m2</t>
  </si>
  <si>
    <t>-815368812</t>
  </si>
  <si>
    <t xml:space="preserve">1"začištění otvoru v obvodové stěně pro nový ventilátor </t>
  </si>
  <si>
    <t>612325422</t>
  </si>
  <si>
    <t>Oprava vápenocementové nebo vápenné omítky vnitřních ploch štukové dvouvrstvé, tloušťky do 20 mm stěn, v rozsahu opravované plochy přes 10 do 30%</t>
  </si>
  <si>
    <t>-531401235</t>
  </si>
  <si>
    <t>mč 10</t>
  </si>
  <si>
    <t>4,1*35,292</t>
  </si>
  <si>
    <t>mč 11</t>
  </si>
  <si>
    <t>4,1*45,6</t>
  </si>
  <si>
    <t>mč 12</t>
  </si>
  <si>
    <t>4,1*21,66</t>
  </si>
  <si>
    <t>mč 13</t>
  </si>
  <si>
    <t>4,1*12,05</t>
  </si>
  <si>
    <t>mč 14</t>
  </si>
  <si>
    <t>4,1*10,10</t>
  </si>
  <si>
    <t>mč 15</t>
  </si>
  <si>
    <t>4,1*6,35</t>
  </si>
  <si>
    <t>mč 16</t>
  </si>
  <si>
    <t>mč 17</t>
  </si>
  <si>
    <t>4,1*6,938</t>
  </si>
  <si>
    <t>mč 18</t>
  </si>
  <si>
    <t>4,1*5,1</t>
  </si>
  <si>
    <t>mč 19</t>
  </si>
  <si>
    <t>4,1*11,8</t>
  </si>
  <si>
    <t>612478111R</t>
  </si>
  <si>
    <t>Vnitřní omítka stěn ze suchých směsí nanášená ručně jednovrstvá tl. 10 mm</t>
  </si>
  <si>
    <t>-1225133132</t>
  </si>
  <si>
    <t>zazdívky</t>
  </si>
  <si>
    <t xml:space="preserve">21,825"zazdívka v obvodové severní stěně </t>
  </si>
  <si>
    <t>2*5,76"zazdívka otvorů v příčné zdi tl. 250 mm</t>
  </si>
  <si>
    <t>Úprava povrchů vnějších</t>
  </si>
  <si>
    <t>622321141</t>
  </si>
  <si>
    <t>Omítka vápenocementová vnějších ploch nanášená ručně dvouvrstvá, tloušťky jádrové omítky do 15 mm a tloušťky štuku do 3 mm štuková stěn</t>
  </si>
  <si>
    <t>1694500038</t>
  </si>
  <si>
    <t>Osazování výplní otvorů</t>
  </si>
  <si>
    <t>642942611</t>
  </si>
  <si>
    <t>Osazování zárubní nebo rámů kovových dveřních lisovaných nebo z úhelníků bez dveřních křídel, na montážní pěnu, plochy otvoru do 2,5 m2</t>
  </si>
  <si>
    <t>812554095</t>
  </si>
  <si>
    <t>553311170</t>
  </si>
  <si>
    <t>zárubeň ocelová pro běžné zdění hranatý profil 110 800 L/P</t>
  </si>
  <si>
    <t>1700707096</t>
  </si>
  <si>
    <t>642945111</t>
  </si>
  <si>
    <t>Osazování ocelových zárubní protipožárních nebo protiplynových dveří do vynechaného otvoru, s obetonováním, dveří jednokřídlových do 2,5 m2</t>
  </si>
  <si>
    <t>716750257</t>
  </si>
  <si>
    <t>553311300</t>
  </si>
  <si>
    <t>zárubeň ocelová 800/1970 mm L/P</t>
  </si>
  <si>
    <t>-927483798</t>
  </si>
  <si>
    <t>553311R</t>
  </si>
  <si>
    <t xml:space="preserve">příplatek za požární odolnost 1kř ocelové zárubně </t>
  </si>
  <si>
    <t>-2025213499</t>
  </si>
  <si>
    <t>Lešení a stavební výtahy</t>
  </si>
  <si>
    <t>949101112</t>
  </si>
  <si>
    <t>Lešení pomocné pracovní pro objekty pozemních staveb pro zatížení do 150 kg/m2, o výšce lešeňové podlahy přes 1,9 do 3,5 m</t>
  </si>
  <si>
    <t>175973568</t>
  </si>
  <si>
    <t>Různé dokončovací konstrukce a práce pozemních staveb</t>
  </si>
  <si>
    <t>952901221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</si>
  <si>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</si>
  <si>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-1001807602</t>
  </si>
  <si>
    <t>233,760"1np</t>
  </si>
  <si>
    <t>120,96"1pp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</si>
  <si>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</si>
  <si>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</si>
  <si>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1410717129</t>
  </si>
  <si>
    <t>36"podlahové rámy mč 11,12</t>
  </si>
  <si>
    <t>Bourání konstrukcí</t>
  </si>
  <si>
    <t>968072559</t>
  </si>
  <si>
    <t>Vybourání kovových rámů oken s křídly, dveřních zárubní, vrat, stěn, ostění nebo obkladů vrat, mimo posuvných a skládacích, plochy přes 5 m2</t>
  </si>
  <si>
    <t>197836499</t>
  </si>
  <si>
    <t>2,4*3,0*3+2,4*2,4</t>
  </si>
  <si>
    <t>Prorážení otvorů a ostatní bourací práce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</si>
  <si>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</si>
  <si>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</si>
  <si>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1527813766</t>
  </si>
  <si>
    <t xml:space="preserve">1"otvor v obvodové stěně pro nový ventilátor </t>
  </si>
  <si>
    <t>973031325</t>
  </si>
  <si>
    <t>Vysekání výklenků nebo kapes ve zdivu z cihel na maltu vápennou nebo vápenocementovou kapes, plochy do 0,10 m2, hl. do 300 mm</t>
  </si>
  <si>
    <t>-1767461857</t>
  </si>
  <si>
    <t>977151114</t>
  </si>
  <si>
    <t>Jádrové vrty diamantovými korunkami do stavebních materiálů (železobetonu, betonu, cihel, obkladů, dlažeb, kamene) průměru přes 50 do 60 mm</t>
  </si>
  <si>
    <t>835445317</t>
  </si>
  <si>
    <t>1*0,2</t>
  </si>
  <si>
    <t>977151118</t>
  </si>
  <si>
    <t>Jádrové vrty diamantovými korunkami do stavebních materiálů (železobetonu, betonu, cihel, obkladů, dlažeb, kamene) průměru přes 90 do 100 mm</t>
  </si>
  <si>
    <t>987013114</t>
  </si>
  <si>
    <t>30*0,2</t>
  </si>
  <si>
    <t>977211111</t>
  </si>
  <si>
    <t>Řezání železobetonových konstrukcí stěnovou pilou do průměru řezané výztuže 16 mm hloubka řezu do 200 mm</t>
  </si>
  <si>
    <t>-823485534</t>
  </si>
  <si>
    <t>nové otvory ve stropní desce 1pp</t>
  </si>
  <si>
    <t>2*(0,2+0,87)</t>
  </si>
  <si>
    <t>2*(0,2+0,4)*9</t>
  </si>
  <si>
    <t>2*(0,2+0,85)</t>
  </si>
  <si>
    <t>2*(0,2+0,3)</t>
  </si>
  <si>
    <t>2*(0,2+0,4)*7</t>
  </si>
  <si>
    <t>2*(0,1+0,4)</t>
  </si>
  <si>
    <t>2*(0,2+0,86)</t>
  </si>
  <si>
    <t>2*(0,2+0,3)*3</t>
  </si>
  <si>
    <t>2*(0,2+1,0)*4</t>
  </si>
  <si>
    <t>977312111</t>
  </si>
  <si>
    <t>Řezání stávajících betonových mazanin s vyztužením hloubky do 50 mm</t>
  </si>
  <si>
    <t>868008029</t>
  </si>
  <si>
    <t xml:space="preserve">vyřezání drážek do podlahy pro osazení ocelových rámů do podlahy </t>
  </si>
  <si>
    <t>podlahové rámy</t>
  </si>
  <si>
    <t>(1,06+0,6*9+0,8+0,8+1,06)*2</t>
  </si>
  <si>
    <t>1,2*26</t>
  </si>
  <si>
    <t>(0,3+0,6*7+1,06)*2</t>
  </si>
  <si>
    <t>1,2*18</t>
  </si>
  <si>
    <t>(0,6+1,2+1,2+0,8+0,6+0,8+1,2*2+0,6)*2</t>
  </si>
  <si>
    <t>0,6*18</t>
  </si>
  <si>
    <t>6*0,5+2*4,0</t>
  </si>
  <si>
    <t>Mezisoučet</t>
  </si>
  <si>
    <t>120,360*2</t>
  </si>
  <si>
    <t>978011141</t>
  </si>
  <si>
    <t>Otlučení vápenných nebo vápenocementových omítek vnitřních ploch stropů, v rozsahu přes 10 do 30 %</t>
  </si>
  <si>
    <t>1769545828</t>
  </si>
  <si>
    <t>978013141</t>
  </si>
  <si>
    <t>Otlučení vápenných nebo vápenocementových omítek vnitřních ploch stěn s vyškrabáním spar, s očištěním zdiva, v rozsahu přes 10 do 30 %</t>
  </si>
  <si>
    <t>-1476416934</t>
  </si>
  <si>
    <t>Demolice a sanace</t>
  </si>
  <si>
    <t>985331211</t>
  </si>
  <si>
    <t>Dodatečné vlepování betonářské výztuže včetně vyvrtání a vyčištění otvoru chemickou maltou průměr výztuže 8 mm</t>
  </si>
  <si>
    <t>-753393959</t>
  </si>
  <si>
    <t>2*(0,15+0,3)*2</t>
  </si>
  <si>
    <t>2*(0,425+0,85)*9</t>
  </si>
  <si>
    <t>2*(0,58+1,0)*10</t>
  </si>
  <si>
    <t>2*(0,38+0,6)</t>
  </si>
  <si>
    <t>2*(0,58+0,6)</t>
  </si>
  <si>
    <t>2*(0,8+1,3)*3</t>
  </si>
  <si>
    <t>2*(0,2+0,6)</t>
  </si>
  <si>
    <t>2*(0,4+0,4)</t>
  </si>
  <si>
    <t>2*(0,4+0,6)</t>
  </si>
  <si>
    <t>2*(0,2+0,2)</t>
  </si>
  <si>
    <t>2*(0,2+0,15)*4</t>
  </si>
  <si>
    <t>2*(0,1+0,1)</t>
  </si>
  <si>
    <t>82,47/0,1*0,1</t>
  </si>
  <si>
    <t>130210110</t>
  </si>
  <si>
    <t>tyč ocelová žebírková, výztuž do betonu, zn.oceli BSt 500S, v tyčích, D 8 mm</t>
  </si>
  <si>
    <t>310210247</t>
  </si>
  <si>
    <t>82,47/0,1*0,2*0,617/1000</t>
  </si>
  <si>
    <t>0,102*1,1 'Přepočtené koeficientem množství</t>
  </si>
  <si>
    <t>985331911</t>
  </si>
  <si>
    <t>Dodatečné vlepování betonářské výztuže Příplatek k cenám za práci ve stísněném prostoru</t>
  </si>
  <si>
    <t>1981893610</t>
  </si>
  <si>
    <t>Přesun hmot</t>
  </si>
  <si>
    <t>997013151</t>
  </si>
  <si>
    <t>Vnitrostaveništní doprava suti a vybouraných hmot vodorovně do 50 m svisle s omezením mechanizace pro budovy a haly výšky do 6 m</t>
  </si>
  <si>
    <t>1785387957</t>
  </si>
  <si>
    <t>997013501</t>
  </si>
  <si>
    <t>Odvoz suti a vybouraných hmot na skládku nebo meziskládku se složením, na vzdálenost do 1 km</t>
  </si>
  <si>
    <t>-487439910</t>
  </si>
  <si>
    <t>997013509</t>
  </si>
  <si>
    <t>Odvoz suti a vybouraných hmot na skládku nebo meziskládku se složením, na vzdálenost Příplatek k ceně za každý další i započatý 1 km přes 1 km</t>
  </si>
  <si>
    <t>1162657567</t>
  </si>
  <si>
    <t>11,745*19 'Přepočtené koeficientem množství</t>
  </si>
  <si>
    <t>997013831</t>
  </si>
  <si>
    <t>Poplatek za uložení stavebního odpadu na skládce (skládkovné) směsného</t>
  </si>
  <si>
    <t>1829347203</t>
  </si>
  <si>
    <t>998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</si>
  <si>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</si>
  <si>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</si>
  <si>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-1656433169</t>
  </si>
  <si>
    <t>713</t>
  </si>
  <si>
    <t>Izolace tepelné</t>
  </si>
  <si>
    <t>713521121</t>
  </si>
  <si>
    <t>Montáž tepelné izolace protipožárním obkladem deskami (desky ve specifikaci) průvlaků, vazníků nebo nosníků včetně plechových pozinkovaných nárožníků jednovrstvá</t>
  </si>
  <si>
    <t>-390237340</t>
  </si>
  <si>
    <t>8*2,8*(0,1+0,2+0,2)</t>
  </si>
  <si>
    <t>9*2,75*(0,1+0,2+0,2)</t>
  </si>
  <si>
    <t>5*2,85*(0,1+0,2+0,2)</t>
  </si>
  <si>
    <t>IPE 140 v 1pp</t>
  </si>
  <si>
    <t>2*(1,06+1,2+1,2+1,2+1,2+1,4+1,06+0,6)*(0,1+0,15+0,15)</t>
  </si>
  <si>
    <t>(1,2+1,2+1,2+1,6)*(0,1+0,15+0,15)</t>
  </si>
  <si>
    <t>(0,6+1,2+1,2+0,8+0,6+0,8+1,2+1,2+0,6)*(0,1+0,15+0,15)</t>
  </si>
  <si>
    <t>590810020</t>
  </si>
  <si>
    <t>deska požárně ochranná kalcium-silikátová 1200 x 2500, tl. 25 mm</t>
  </si>
  <si>
    <t>-1628305659</t>
  </si>
  <si>
    <t>43,196*1,1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</si>
  <si>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</si>
  <si>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</si>
  <si>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-1359129624</t>
  </si>
  <si>
    <t>998713181</t>
  </si>
  <si>
    <t>Přesun hmot pro izolace tepelné stanovený z hmotnosti přesunovaného materiálu Příplatek k cenám za přesun prováděný bez použití mechanizace pro jakoukoliv výšku objektu</t>
  </si>
  <si>
    <t>-1635500375</t>
  </si>
  <si>
    <t>727</t>
  </si>
  <si>
    <t>Požární ochrana</t>
  </si>
  <si>
    <t>7271114R</t>
  </si>
  <si>
    <t>Protipožární ucpávky v 1.PP</t>
  </si>
  <si>
    <t>303895788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</si>
  <si>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</si>
  <si>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</si>
  <si>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</si>
  <si>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</si>
  <si>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1270015227</t>
  </si>
  <si>
    <t>611601860</t>
  </si>
  <si>
    <t>dveře dřevěné vnitřní hladké plné 1křídlové bílé 80x197cm</t>
  </si>
  <si>
    <t>880972171</t>
  </si>
  <si>
    <t>766660021</t>
  </si>
  <si>
    <t>Montáž dveřních křídel dřevěných nebo plastových otevíravých do ocelové zárubně protipožárních jednokřídlových, šířky do 800 mm</t>
  </si>
  <si>
    <t>1911646660</t>
  </si>
  <si>
    <t>611656100</t>
  </si>
  <si>
    <t>dveře vnitřní požárně odolné, CPL fólie,odolnost EI (EW) 30 D3, 1křídlové 80 x 197 cm</t>
  </si>
  <si>
    <t>760223621</t>
  </si>
  <si>
    <t>998766101</t>
  </si>
  <si>
    <t>Přesun hmot pro konstrukce truhlářské stanovený z hmotnosti přesunovaného materiálu vodorovná dopravní vzdálenost do 50 m v objektech výšky do 6 m</t>
  </si>
  <si>
    <t>-223603069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</si>
  <si>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</si>
  <si>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</si>
  <si>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-1606737877</t>
  </si>
  <si>
    <t>-414183501</t>
  </si>
  <si>
    <t>4,1*(3,35+0,9)"mč 11</t>
  </si>
  <si>
    <t>OP1</t>
  </si>
  <si>
    <t>ocelová příčka 4100/3350 mm s výplní z pletiva a 1kř dveřmi 800/1970 mm, povrchová úprava nátěr</t>
  </si>
  <si>
    <t>-1685606407</t>
  </si>
  <si>
    <t>4,1*3,35</t>
  </si>
  <si>
    <t>OP2</t>
  </si>
  <si>
    <t>ocelová příčka 4100/900 mm  s výplní z pletiva, povrchová úprava nátěr</t>
  </si>
  <si>
    <t>-1632388235</t>
  </si>
  <si>
    <t>4,1*0,9</t>
  </si>
  <si>
    <t>767995113</t>
  </si>
  <si>
    <t>Montáž ostatních atypických zámečnických konstrukcí hmotnosti přes 10 do 20 kg</t>
  </si>
  <si>
    <t>683598288</t>
  </si>
  <si>
    <t>kompletace podlahových rámů mč 11,12</t>
  </si>
  <si>
    <t>(1,06+0,6*9+0,8+0,8+1,06)*2*5,59</t>
  </si>
  <si>
    <t>1,2*26*5,59</t>
  </si>
  <si>
    <t>(0,3+0,6*7+1,06)*2*5,59</t>
  </si>
  <si>
    <t>1,2*18*5,59</t>
  </si>
  <si>
    <t>(0,6+1,2+1,2+0,8+0,6+0,8+1,2*2+0,6)*2*5,59</t>
  </si>
  <si>
    <t>0,6*18*5,59</t>
  </si>
  <si>
    <t>130108100</t>
  </si>
  <si>
    <t>ocel profilová UPN, v jakosti 11 375, h=50 mm</t>
  </si>
  <si>
    <t>1388619468</t>
  </si>
  <si>
    <t>(6*0,5+2*4,0)*5,59</t>
  </si>
  <si>
    <t>672,813/1000</t>
  </si>
  <si>
    <t>0,673*1,1 'Přepočtené koeficientem množství</t>
  </si>
  <si>
    <t>767995115</t>
  </si>
  <si>
    <t>Montáž ostatních atypických zámečnických konstrukcí hmotnosti přes 50 do 100 kg</t>
  </si>
  <si>
    <t>1918098951</t>
  </si>
  <si>
    <t>8*3,0*18,8</t>
  </si>
  <si>
    <t>9*2,95*18,8</t>
  </si>
  <si>
    <t>5*2,85*18,8</t>
  </si>
  <si>
    <t>2*(1,06+1,2+1,2+1,2+1,2+1,4+1,06+0,6)*12,9</t>
  </si>
  <si>
    <t>(1,2+1,2+1,2+1,6)*12,9</t>
  </si>
  <si>
    <t>(0,6+1,2+1,2+0,8+0,6+0,8+1,2+1,2+0,6)*12,9</t>
  </si>
  <si>
    <t>130107460</t>
  </si>
  <si>
    <t>ocel profilová IPE, v jakosti 11 375, h=140 mm</t>
  </si>
  <si>
    <t>606724617</t>
  </si>
  <si>
    <t>2*(1,06+1,2+1,2+1,2+1,2+1,4+1,06+0,6)*12,9/1000</t>
  </si>
  <si>
    <t>(1,2+1,2+1,2+1,6)*12,9/1000</t>
  </si>
  <si>
    <t>(0,6+1,2+1,2+0,8+0,6+0,8+1,2+1,2+0,6)*12,9/1000</t>
  </si>
  <si>
    <t>0,403*1,1 'Přepočtené koeficientem množství</t>
  </si>
  <si>
    <t>130107500</t>
  </si>
  <si>
    <t>ocel profilová IPE, v jakosti 11 375, h=180 mm</t>
  </si>
  <si>
    <t>468553444</t>
  </si>
  <si>
    <t>5*2,85*18,8/1000</t>
  </si>
  <si>
    <t>1,218*1,1 'Přepočtené koeficientem množství</t>
  </si>
  <si>
    <t>767999R</t>
  </si>
  <si>
    <t>Dodatečné zateplení stávajících vrat a dveří polystyrenem tl. 50 mm s překrytím pozinkovaným plechem</t>
  </si>
  <si>
    <t>849808794</t>
  </si>
  <si>
    <t>0,9*1,97+2,4*3,0</t>
  </si>
  <si>
    <t>767999R1</t>
  </si>
  <si>
    <t>Dodání a osazení sítí proti hmyzu do průduchů VZT pr. 250 mm</t>
  </si>
  <si>
    <t>133310684</t>
  </si>
  <si>
    <t>998767101</t>
  </si>
  <si>
    <t>Přesun hmot pro zámečnické konstrukce stanovený z hmotnosti přesunovaného materiálu vodorovná dopravní vzdálenost do 50 m v objektech výšky do 6 m</t>
  </si>
  <si>
    <t>-1013809494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</si>
  <si>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</si>
  <si>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</si>
  <si>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-1951837227</t>
  </si>
  <si>
    <t>776</t>
  </si>
  <si>
    <t>Podlahy povlakové</t>
  </si>
  <si>
    <t>67</t>
  </si>
  <si>
    <t>776111115</t>
  </si>
  <si>
    <t>Příprava podkladu broušení podlah stávajícího podkladu před litím stěrky</t>
  </si>
  <si>
    <t>1671569190</t>
  </si>
  <si>
    <t>m.č. 10,11,12</t>
  </si>
  <si>
    <t>60,87+120,96+25,92</t>
  </si>
  <si>
    <t>68</t>
  </si>
  <si>
    <t>776121111</t>
  </si>
  <si>
    <t>Příprava podkladu penetrace vodou ředitelná na savý podklad (válečkováním) ředěná v poměru 1:3 podlah</t>
  </si>
  <si>
    <t>-1391024198</t>
  </si>
  <si>
    <t>776141123</t>
  </si>
  <si>
    <t>Příprava podkladu vyrovnání samonivelační stěrkou podlah min.pevnosti 30 MPa, tloušťky přes 5 do 8 mm</t>
  </si>
  <si>
    <t>1902323347</t>
  </si>
  <si>
    <t>776221121</t>
  </si>
  <si>
    <t>Montáž podlahovin z PVC lepením standardním lepidlem z pásů elektrostaticky vodivých</t>
  </si>
  <si>
    <t>-1770767651</t>
  </si>
  <si>
    <t>284110250</t>
  </si>
  <si>
    <t>PVC homogenní zátěžové antistatické tl. 2,00 mm, el. odpor &lt; 1000Mohm, třída zátěže 34/43, Bfl S1</t>
  </si>
  <si>
    <t>2075005371</t>
  </si>
  <si>
    <t>207,75*1,15 'Přepočtené koeficientem množství</t>
  </si>
  <si>
    <t>776411111</t>
  </si>
  <si>
    <t>Montáž soklíků lepením obvodových, výšky do 80 mm</t>
  </si>
  <si>
    <t>-647293534</t>
  </si>
  <si>
    <t>48,75-2,4-0,9-3*0,8"mč 11</t>
  </si>
  <si>
    <t>35,3-2*0,8"mč 10</t>
  </si>
  <si>
    <t>21,587-2*0,8"mč 12</t>
  </si>
  <si>
    <t>77641111R</t>
  </si>
  <si>
    <t>Řezání obvodových soklíků výšky do 80 mm z pásů PVC</t>
  </si>
  <si>
    <t>1468812674</t>
  </si>
  <si>
    <t>998776101</t>
  </si>
  <si>
    <t>Přesun hmot pro podlahy povlakové stanovený z hmotnosti přesunovaného materiálu vodorovná dopravní vzdálenost do 50 m v objektech výšky do 6 m</t>
  </si>
  <si>
    <t>-2010846233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</si>
  <si>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</si>
  <si>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</si>
  <si>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-1157974319</t>
  </si>
  <si>
    <t>783314101</t>
  </si>
  <si>
    <t>Základní nátěr zámečnických konstrukcí jednonásobný syntetický</t>
  </si>
  <si>
    <t>-457461461</t>
  </si>
  <si>
    <t>podlahové rámy U50</t>
  </si>
  <si>
    <t>(1,06+0,6*9+0,8+0,8+1,06)*2*0,232</t>
  </si>
  <si>
    <t>1,2*26*0,232</t>
  </si>
  <si>
    <t>(0,3+0,6*7+1,06)*2*0,232</t>
  </si>
  <si>
    <t>1,2*18*0,232</t>
  </si>
  <si>
    <t>(0,6+1,2+1,2+0,8+0,6+0,8+1,2*2+0,6)*2*0,232</t>
  </si>
  <si>
    <t>0,6*18*0,232</t>
  </si>
  <si>
    <t>(6*0,5+2*4,0)*0,232</t>
  </si>
  <si>
    <t xml:space="preserve">nátěr ocelové zárubně </t>
  </si>
  <si>
    <t>0,8*1,97</t>
  </si>
  <si>
    <t>stropní nosníky v 1pp</t>
  </si>
  <si>
    <t>IPE 180</t>
  </si>
  <si>
    <t>8*3,0*18,8*0,698</t>
  </si>
  <si>
    <t>9*2,95*18,8*0,698</t>
  </si>
  <si>
    <t>5*2,85*18,8*0,698</t>
  </si>
  <si>
    <t xml:space="preserve">IPE 140 </t>
  </si>
  <si>
    <t>2*(1,06+1,2+1,2+1,2+1,2+1,4+1,06+0,6)*0,551</t>
  </si>
  <si>
    <t>(1,2+1,2+1,2+1,6)*0,551</t>
  </si>
  <si>
    <t>(0,6+1,2+1,2+0,8+0,6+0,8+1,2+1,2+0,6)*0,551</t>
  </si>
  <si>
    <t>783315101</t>
  </si>
  <si>
    <t>Mezinátěr zámečnických konstrukcí jednonásobný syntetický standardní</t>
  </si>
  <si>
    <t>1277654240</t>
  </si>
  <si>
    <t>783317101</t>
  </si>
  <si>
    <t>Krycí nátěr (email) zámečnických konstrukcí jednonásobný syntetický standardní</t>
  </si>
  <si>
    <t>-2098899239</t>
  </si>
  <si>
    <t>783823133</t>
  </si>
  <si>
    <t>Penetrační nátěr omítek hladkých omítek hladkých, zrnitých tenkovrstvých nebo štukových stupně členitosti 1 a 2 silikátový</t>
  </si>
  <si>
    <t>-379325168</t>
  </si>
  <si>
    <t>21,825"zazdívky v obvodovém plášti</t>
  </si>
  <si>
    <t>783827123</t>
  </si>
  <si>
    <t>Krycí (ochranný ) nátěr omítek jednonásobný hladkých omítek hladkých, zrnitých tenkovrstvých nebo štukových stupně členitosti 1 a 2 silikátový</t>
  </si>
  <si>
    <t>1292066039</t>
  </si>
  <si>
    <t>784</t>
  </si>
  <si>
    <t>Dokončovací práce - malby a tapety</t>
  </si>
  <si>
    <t>784181123</t>
  </si>
  <si>
    <t>Penetrace podkladu jednonásobná hloubková v místnostech výšky přes 3,80 do 5,00 m</t>
  </si>
  <si>
    <t>-823156388</t>
  </si>
  <si>
    <t>784221103</t>
  </si>
  <si>
    <t>Malby z malířských směsí otěruvzdorných za sucha dvojnásobné, bílé za sucha otěruvzdorné dobře v místnostech výšky přes 3,80 do 5,00 m</t>
  </si>
  <si>
    <t>-1228683197</t>
  </si>
  <si>
    <t>stěny</t>
  </si>
  <si>
    <t>SO2 - Stavební elektroinstalace a vytápění</t>
  </si>
  <si>
    <t>974031121</t>
  </si>
  <si>
    <t>Vysekání rýh ve zdivu cihelném na maltu vápennou nebo vápenocementovou do hl. 30 mm a šířky do 30 mm</t>
  </si>
  <si>
    <t>-591775045</t>
  </si>
  <si>
    <t>974031122</t>
  </si>
  <si>
    <t>Vysekání rýh ve zdivu cihelném na maltu vápennou nebo vápenocementovou do hl. 30 mm a šířky do 70 mm</t>
  </si>
  <si>
    <t>-1661278</t>
  </si>
  <si>
    <t>974031123</t>
  </si>
  <si>
    <t>Vysekání rýh ve zdivu cihelném na maltu vápennou nebo vápenocementovou do hl. 30 mm a šířky do 100 mm</t>
  </si>
  <si>
    <t>-747604290</t>
  </si>
  <si>
    <t>741127161R</t>
  </si>
  <si>
    <t>Montáž se závěsem a podpěrou pro žlab MARS</t>
  </si>
  <si>
    <t>804627038</t>
  </si>
  <si>
    <t>13+13+13+7</t>
  </si>
  <si>
    <t>354103920R</t>
  </si>
  <si>
    <t>materiál pro montážní závěs žlabu MARS</t>
  </si>
  <si>
    <t>618411209</t>
  </si>
  <si>
    <t>741210002</t>
  </si>
  <si>
    <t>Montáž rozvodnice oceloplechová nebo plastová běžná do 50 kg</t>
  </si>
  <si>
    <t>157300796</t>
  </si>
  <si>
    <t>357131051R</t>
  </si>
  <si>
    <t>rozvodnice nástěnná, neprůhledné dveře, 56M, náplň a počet vývodů dle TOS SO2</t>
  </si>
  <si>
    <t>-986456042</t>
  </si>
  <si>
    <t>210010101</t>
  </si>
  <si>
    <t>Montáž lišt protahovacích šířky do 20 mm</t>
  </si>
  <si>
    <t>914486288</t>
  </si>
  <si>
    <t>60+40+60</t>
  </si>
  <si>
    <t>345718250</t>
  </si>
  <si>
    <t>lišta elektroinstalační hranatá bílá LHD 20 x 20</t>
  </si>
  <si>
    <t>1159823</t>
  </si>
  <si>
    <t>210010102</t>
  </si>
  <si>
    <t>Montáž lišt protahovacích šířky do 40 mm</t>
  </si>
  <si>
    <t>1403423661</t>
  </si>
  <si>
    <t>50+10</t>
  </si>
  <si>
    <t>345718310</t>
  </si>
  <si>
    <t>lišta elektroinstalační hranatá bílá LHD 40 x 40</t>
  </si>
  <si>
    <t>37127872</t>
  </si>
  <si>
    <t>210010301</t>
  </si>
  <si>
    <t>Montáž krabic přístrojových zapuštěných plastových kruhových KU 68/1, KU68/1301, KP67, KP68/2</t>
  </si>
  <si>
    <t>-1023023211</t>
  </si>
  <si>
    <t>19+10+15+5</t>
  </si>
  <si>
    <t>345715110</t>
  </si>
  <si>
    <t>krabice přístrojová instalační KP 68/2</t>
  </si>
  <si>
    <t>1869489200</t>
  </si>
  <si>
    <t>210010321</t>
  </si>
  <si>
    <t>Montáž rozvodek zapuštěných plastových kruhových KU68-1903/KO, KR97/KO97V</t>
  </si>
  <si>
    <t>1295278175</t>
  </si>
  <si>
    <t>52+14+10+6</t>
  </si>
  <si>
    <t>345715210</t>
  </si>
  <si>
    <t>krabice univerzální z PH KU 68/2-1903</t>
  </si>
  <si>
    <t>-61253475</t>
  </si>
  <si>
    <t>1835213623</t>
  </si>
  <si>
    <t>210100155</t>
  </si>
  <si>
    <t>Ukončení kabelů smršťovací záklopkou nebo páskou se zapojením bez letování žíly do 5x6 mm2</t>
  </si>
  <si>
    <t>-1867308979</t>
  </si>
  <si>
    <t>210100171</t>
  </si>
  <si>
    <t>Ukončení kabelů smršťovací záklopkou nebo páskou se zapojením bez letování žíly do 2x4 mm2</t>
  </si>
  <si>
    <t>-1575014961</t>
  </si>
  <si>
    <t>210100173</t>
  </si>
  <si>
    <t>Ukončení kabelů smršťovací záklopkou nebo páskou se zapojením bez letování žíly do 3x4 mm2</t>
  </si>
  <si>
    <t>1344113693</t>
  </si>
  <si>
    <t>210100258</t>
  </si>
  <si>
    <t>Ukončení kabelů smršťovací záklopkou nebo páskou se zapojením bez letování žíly do 5x4 mm2</t>
  </si>
  <si>
    <t>-1083770237</t>
  </si>
  <si>
    <t>210110001</t>
  </si>
  <si>
    <t>Montáž nástěnný vypínač nn jednopólový pro prostředí základní nebo vlhké</t>
  </si>
  <si>
    <t>-613330686</t>
  </si>
  <si>
    <t>11+8</t>
  </si>
  <si>
    <t>345354000</t>
  </si>
  <si>
    <t>přístroj spínače jednopólového 10A, 250V</t>
  </si>
  <si>
    <t>-129244647</t>
  </si>
  <si>
    <t>210110004</t>
  </si>
  <si>
    <t>Montáž nástěnný přepínač nn 6-střídavý pro prostředí základní nebo vlhké</t>
  </si>
  <si>
    <t>-227190181</t>
  </si>
  <si>
    <t>345354060</t>
  </si>
  <si>
    <t>přístroj přepínače střídavého 10A, 250V</t>
  </si>
  <si>
    <t>-1249785050</t>
  </si>
  <si>
    <t>210111041</t>
  </si>
  <si>
    <t>Montáž zásuvka (polo)zapuštěná bezšroubové připojení 2P+PE se zapojením vodičů</t>
  </si>
  <si>
    <t>1950787012</t>
  </si>
  <si>
    <t>8+2+5</t>
  </si>
  <si>
    <t>345551000</t>
  </si>
  <si>
    <t>zásuvka 1násobná 16A, 250V bílá</t>
  </si>
  <si>
    <t>1419694681</t>
  </si>
  <si>
    <t>210200030</t>
  </si>
  <si>
    <t>Montáž svítidel žárovkových bytových nástěnných 1 zdroj se sklem</t>
  </si>
  <si>
    <t>-1740325835</t>
  </si>
  <si>
    <t>348121120</t>
  </si>
  <si>
    <t>svítidlo zářivkové nástěnné 1x13W, IP43, plastový kryt</t>
  </si>
  <si>
    <t>467821812</t>
  </si>
  <si>
    <t>210200070</t>
  </si>
  <si>
    <t>Montáž svítidel žárovkových průmyslových nástěnných přisazených 1 zdroj s košem</t>
  </si>
  <si>
    <t>524389251</t>
  </si>
  <si>
    <t>14+10</t>
  </si>
  <si>
    <t>348513300</t>
  </si>
  <si>
    <t>svítidlo žárovkové, nástěnné, 1xŽ100W, 24V, IP54</t>
  </si>
  <si>
    <t>103755288</t>
  </si>
  <si>
    <t>210200093</t>
  </si>
  <si>
    <t>Montáž svítidel žárovkových průmyslových stropních přisazených 1 zdroj s košem</t>
  </si>
  <si>
    <t>-474615146</t>
  </si>
  <si>
    <t>13+24</t>
  </si>
  <si>
    <t>348511520</t>
  </si>
  <si>
    <t>svítidlo žárovkové stropní  1xŽ100W, IP54</t>
  </si>
  <si>
    <t>-595455124</t>
  </si>
  <si>
    <t>210201073</t>
  </si>
  <si>
    <t>Montáž svítidel zářivkových průmyslových stropních přisazených 2 zdroje s krytem</t>
  </si>
  <si>
    <t>1725159772</t>
  </si>
  <si>
    <t>14+4+1</t>
  </si>
  <si>
    <t>348332060</t>
  </si>
  <si>
    <t>svítidlo průmyslové zářivkové prachotěsné IP54, 2x36W, délka 1280 mm</t>
  </si>
  <si>
    <t>261409575</t>
  </si>
  <si>
    <t>210290791R</t>
  </si>
  <si>
    <t>Montáž ventilátorů do 1,5 kW</t>
  </si>
  <si>
    <t>27865542</t>
  </si>
  <si>
    <t>429141511R</t>
  </si>
  <si>
    <t>ventilátor axiální k montáži na stěnu s ocelovým krytem, min. 3000m3/hod, 230VAC, IP44</t>
  </si>
  <si>
    <t>-2080493063</t>
  </si>
  <si>
    <t>-1559554617</t>
  </si>
  <si>
    <t>1316935422</t>
  </si>
  <si>
    <t>210810001</t>
  </si>
  <si>
    <t>Montáž měděných kabelů CYKY, CYKYD, CYKYDY, NYM, NYY, YSLY 750 V 2x1,5 mm2 uložených volně</t>
  </si>
  <si>
    <t>-1677525576</t>
  </si>
  <si>
    <t>341110050</t>
  </si>
  <si>
    <t>kabel silový s Cu jádrem CYKY-O 2x1,5 mm2</t>
  </si>
  <si>
    <t>-512827600</t>
  </si>
  <si>
    <t>210810003</t>
  </si>
  <si>
    <t>Montáž měděných kabelů CYKY, CYKYD, CYKYDY, NYM, NYY, YSLY 750 V 2x4 mm2 uložených volně</t>
  </si>
  <si>
    <t>-166076686</t>
  </si>
  <si>
    <t>70+50+60+45+20</t>
  </si>
  <si>
    <t>341110120</t>
  </si>
  <si>
    <t>kabel silový s Cu jádrem CYKY 2x4 mm2</t>
  </si>
  <si>
    <t>2024269890</t>
  </si>
  <si>
    <t>210810005</t>
  </si>
  <si>
    <t>Montáž měděných kabelů CYKY, CYKYD, CYKYDY, NYM, NYY, YSLY 750 V 3x1,5 mm2 uložených volně</t>
  </si>
  <si>
    <t>1974114778</t>
  </si>
  <si>
    <t>341110301</t>
  </si>
  <si>
    <t>kabel silový s Cu jádrem CYKY-O 3x1,5 mm2</t>
  </si>
  <si>
    <t>-1918536300</t>
  </si>
  <si>
    <t>1224843271</t>
  </si>
  <si>
    <t>70+50+50+60+40+40+50+30+30+25</t>
  </si>
  <si>
    <t>341110302</t>
  </si>
  <si>
    <t>kabel silový s Cu jádrem CYKY-J 3x1,5 mm2</t>
  </si>
  <si>
    <t>-914673885</t>
  </si>
  <si>
    <t>210810006</t>
  </si>
  <si>
    <t>Montáž měděných kabelů CYKY, CYKYD, CYKYDY, NYM, NYY, YSLY 750 V 3x2,5 mm2 uložených volně</t>
  </si>
  <si>
    <t>817060037</t>
  </si>
  <si>
    <t>50+30+20+15+15</t>
  </si>
  <si>
    <t>341110360</t>
  </si>
  <si>
    <t>kabel silový s Cu jádrem CYKY-J 3x2,5 mm2</t>
  </si>
  <si>
    <t>700071229</t>
  </si>
  <si>
    <t>210810015</t>
  </si>
  <si>
    <t>Montáž měděných kabelů CYKY, CYKYD, CYKYDY, NYM, NYY, YSLY 750 V 5x1,5 mm2 uložených volně</t>
  </si>
  <si>
    <t>720807694</t>
  </si>
  <si>
    <t>20+10+10</t>
  </si>
  <si>
    <t>341110900</t>
  </si>
  <si>
    <t>kabel silový s Cu jádrem CYKY 5x1,5 mm2</t>
  </si>
  <si>
    <t>-1033132707</t>
  </si>
  <si>
    <t>210810017</t>
  </si>
  <si>
    <t>Montáž měděných kabelů CYKY, CYKYD, CYKYDY, NYM, NYY, YSLY 750 V 5x4 mm2 uložených volně</t>
  </si>
  <si>
    <t>1558973044</t>
  </si>
  <si>
    <t>25+20+15+15</t>
  </si>
  <si>
    <t>341110980</t>
  </si>
  <si>
    <t>kabel silový s Cu jádrem CYKY-J 5x4 mm2</t>
  </si>
  <si>
    <t>-1806328409</t>
  </si>
  <si>
    <t>210810032</t>
  </si>
  <si>
    <t>Montáž měděných kabelů CYKY, CYKYD, CYKYDY, NYM, NYY, YSLY 750 V 5x6 mm2 uložených volně</t>
  </si>
  <si>
    <t>-1139462071</t>
  </si>
  <si>
    <t>23+22+20</t>
  </si>
  <si>
    <t>341111000</t>
  </si>
  <si>
    <t>kabel silový s Cu jádrem CYKY 5x6 mm2</t>
  </si>
  <si>
    <t>-566024457</t>
  </si>
  <si>
    <t>210860281R</t>
  </si>
  <si>
    <t>Montáž měděných kabelů speciálních J-Y(St)Y 2x2x0,8 mm uložených volně</t>
  </si>
  <si>
    <t>-904022885</t>
  </si>
  <si>
    <t>30+20</t>
  </si>
  <si>
    <t>341215951R</t>
  </si>
  <si>
    <t>kabel sdělovací  J-Y(St)Y 2x2x0,8 mm</t>
  </si>
  <si>
    <t>1596221561</t>
  </si>
  <si>
    <t>7491206020</t>
  </si>
  <si>
    <t>Montáž elektrických termostatů prostorových 0-40° C</t>
  </si>
  <si>
    <t>-390796063</t>
  </si>
  <si>
    <t>7491000830</t>
  </si>
  <si>
    <t>prostorový teploměr 0-60°C, analogový výstup 0-10V/4-20mA</t>
  </si>
  <si>
    <t>129095083</t>
  </si>
  <si>
    <t>220260721</t>
  </si>
  <si>
    <t>Montáž kabelového žlabu MARS 62 / 50 mm</t>
  </si>
  <si>
    <t>1305648302</t>
  </si>
  <si>
    <t>žlab kabelový pozinkovaný 2m/ks NKZN 50X62</t>
  </si>
  <si>
    <t>-1737342191</t>
  </si>
  <si>
    <t>756704290</t>
  </si>
  <si>
    <t>7491206010</t>
  </si>
  <si>
    <t>Montáž elektrických přímotopů konvektorů přímotopných s termostatem do 3000 W</t>
  </si>
  <si>
    <t>1023613883</t>
  </si>
  <si>
    <t>7491000821</t>
  </si>
  <si>
    <t>přímotop panel 2000W, IP21</t>
  </si>
  <si>
    <t>-2076112041</t>
  </si>
  <si>
    <t>7491000817</t>
  </si>
  <si>
    <t>přímotop panel 1000W, IP21</t>
  </si>
  <si>
    <t>1587048922</t>
  </si>
  <si>
    <t>7491256035R</t>
  </si>
  <si>
    <t xml:space="preserve">Montáž elektrických přímotopů akumulačních kamen statických  nad 5 kW (400 V AC)  </t>
  </si>
  <si>
    <t>1234712873</t>
  </si>
  <si>
    <t>7491206890R</t>
  </si>
  <si>
    <t>Elektroinstalační materiál Elektrické přímotopy Kamna akumulační 8 kW, 400V, včetně izolační podložky</t>
  </si>
  <si>
    <t>-1617744163</t>
  </si>
  <si>
    <t>7493656010R</t>
  </si>
  <si>
    <t>Montáž zásuvkových skříní vnitřních kombinace na stěnu</t>
  </si>
  <si>
    <t>626725282</t>
  </si>
  <si>
    <t>7493600930R</t>
  </si>
  <si>
    <t>Kabelové a zásuvkové skříně, elektroměrové rozvaděče Zásuvková skříň Kombinace pro upevnění na zeď/stojinu - 2x 230/16A + 2x400V/32A, jištění proudovým chráničem</t>
  </si>
  <si>
    <t xml:space="preserve">kus </t>
  </si>
  <si>
    <t>-2111857721</t>
  </si>
  <si>
    <t>-875928306</t>
  </si>
  <si>
    <t>Demontáž stávající technologie stavební elektroinstalace</t>
  </si>
  <si>
    <t>2056838528</t>
  </si>
  <si>
    <t>917798382</t>
  </si>
  <si>
    <t>-350811989</t>
  </si>
  <si>
    <t>822582807</t>
  </si>
  <si>
    <t>182068217</t>
  </si>
  <si>
    <t>624071618</t>
  </si>
  <si>
    <t>-1270141506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</si>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</sst>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7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4" fillId="0" borderId="18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166" fontId="34" fillId="0" borderId="0" xfId="0" applyNumberFormat="1" applyFont="1" applyBorder="1" applyAlignment="1" applyProtection="1">
      <alignment vertical="center"/>
    </xf>
    <xf numFmtId="4" fontId="34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35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7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4" fontId="41" fillId="4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4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41" fillId="0" borderId="24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5" xfId="0" applyBorder="1"/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3" fillId="0" borderId="0" xfId="0" applyFont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3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Border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0" fillId="0" borderId="0" xfId="0"/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3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3" borderId="0" xfId="1" applyFont="1" applyFill="1" applyAlignment="1">
      <alignment vertical="center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6" fillId="0" borderId="34" xfId="0" applyFont="1" applyBorder="1" applyAlignment="1" applyProtection="1">
      <alignment horizontal="left" wrapText="1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7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33" width="2.625" customWidth="1"/>
    <col min="34" max="34" width="3.375" customWidth="1"/>
    <col min="35" max="35" width="31.625" customWidth="1"/>
    <col min="36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5.625" customWidth="1"/>
    <col min="44" max="44" width="13.625" customWidth="1"/>
    <col min="45" max="47" width="25.87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91" width="9.375" hidden="1"/>
  </cols>
  <sheetData>
    <row r="1" spans="1:74" ht="21.4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spans="1:74" ht="37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6" t="s">
        <v>8</v>
      </c>
      <c r="BT2" s="26" t="s">
        <v>9</v>
      </c>
    </row>
    <row r="3" spans="1:74" ht="7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8</v>
      </c>
      <c r="BT3" s="26" t="s">
        <v>10</v>
      </c>
    </row>
    <row r="4" spans="1:74" ht="37" customHeight="1">
      <c r="B4" s="30"/>
      <c r="C4" s="31"/>
      <c r="D4" s="32" t="s">
        <v>11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12</v>
      </c>
      <c r="BE4" s="35" t="s">
        <v>13</v>
      </c>
      <c r="BS4" s="26" t="s">
        <v>14</v>
      </c>
    </row>
    <row r="5" spans="1:74" ht="14.5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416" t="s">
        <v>16</v>
      </c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31"/>
      <c r="AQ5" s="33"/>
      <c r="BE5" s="414" t="s">
        <v>17</v>
      </c>
      <c r="BS5" s="26" t="s">
        <v>8</v>
      </c>
    </row>
    <row r="6" spans="1:74" ht="37" customHeight="1">
      <c r="B6" s="30"/>
      <c r="C6" s="31"/>
      <c r="D6" s="38" t="s">
        <v>18</v>
      </c>
      <c r="E6" s="31"/>
      <c r="F6" s="31"/>
      <c r="G6" s="31"/>
      <c r="H6" s="31"/>
      <c r="I6" s="31"/>
      <c r="J6" s="31"/>
      <c r="K6" s="418" t="s">
        <v>19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31"/>
      <c r="AQ6" s="33"/>
      <c r="BE6" s="415"/>
      <c r="BS6" s="26" t="s">
        <v>8</v>
      </c>
    </row>
    <row r="7" spans="1:74" ht="14.5" customHeight="1">
      <c r="B7" s="30"/>
      <c r="C7" s="31"/>
      <c r="D7" s="39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9" t="s">
        <v>22</v>
      </c>
      <c r="AL7" s="31"/>
      <c r="AM7" s="31"/>
      <c r="AN7" s="37" t="s">
        <v>21</v>
      </c>
      <c r="AO7" s="31"/>
      <c r="AP7" s="31"/>
      <c r="AQ7" s="33"/>
      <c r="BE7" s="415"/>
      <c r="BS7" s="26" t="s">
        <v>8</v>
      </c>
    </row>
    <row r="8" spans="1:74" ht="14.5" customHeight="1">
      <c r="B8" s="30"/>
      <c r="C8" s="31"/>
      <c r="D8" s="39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9" t="s">
        <v>25</v>
      </c>
      <c r="AL8" s="31"/>
      <c r="AM8" s="31"/>
      <c r="AN8" s="40" t="s">
        <v>26</v>
      </c>
      <c r="AO8" s="31"/>
      <c r="AP8" s="31"/>
      <c r="AQ8" s="33"/>
      <c r="BE8" s="415"/>
      <c r="BS8" s="26" t="s">
        <v>8</v>
      </c>
    </row>
    <row r="9" spans="1:74" ht="14.5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415"/>
      <c r="BS9" s="26" t="s">
        <v>8</v>
      </c>
    </row>
    <row r="10" spans="1:74" ht="14.5" customHeight="1">
      <c r="B10" s="30"/>
      <c r="C10" s="31"/>
      <c r="D10" s="39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9" t="s">
        <v>28</v>
      </c>
      <c r="AL10" s="31"/>
      <c r="AM10" s="31"/>
      <c r="AN10" s="37" t="s">
        <v>21</v>
      </c>
      <c r="AO10" s="31"/>
      <c r="AP10" s="31"/>
      <c r="AQ10" s="33"/>
      <c r="BE10" s="415"/>
      <c r="BS10" s="26" t="s">
        <v>8</v>
      </c>
    </row>
    <row r="11" spans="1:74" ht="18.399999999999999" customHeight="1">
      <c r="B11" s="30"/>
      <c r="C11" s="31"/>
      <c r="D11" s="31"/>
      <c r="E11" s="37" t="s">
        <v>29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9" t="s">
        <v>30</v>
      </c>
      <c r="AL11" s="31"/>
      <c r="AM11" s="31"/>
      <c r="AN11" s="37" t="s">
        <v>21</v>
      </c>
      <c r="AO11" s="31"/>
      <c r="AP11" s="31"/>
      <c r="AQ11" s="33"/>
      <c r="BE11" s="415"/>
      <c r="BS11" s="26" t="s">
        <v>8</v>
      </c>
    </row>
    <row r="12" spans="1:74" ht="7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415"/>
      <c r="BS12" s="26" t="s">
        <v>8</v>
      </c>
    </row>
    <row r="13" spans="1:74" ht="14.5" customHeight="1">
      <c r="B13" s="30"/>
      <c r="C13" s="31"/>
      <c r="D13" s="39" t="s">
        <v>31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9" t="s">
        <v>28</v>
      </c>
      <c r="AL13" s="31"/>
      <c r="AM13" s="31"/>
      <c r="AN13" s="41" t="s">
        <v>32</v>
      </c>
      <c r="AO13" s="31"/>
      <c r="AP13" s="31"/>
      <c r="AQ13" s="33"/>
      <c r="BE13" s="415"/>
      <c r="BS13" s="26" t="s">
        <v>8</v>
      </c>
    </row>
    <row r="14" spans="1:74">
      <c r="B14" s="30"/>
      <c r="C14" s="31"/>
      <c r="D14" s="31"/>
      <c r="E14" s="419" t="s">
        <v>32</v>
      </c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39" t="s">
        <v>30</v>
      </c>
      <c r="AL14" s="31"/>
      <c r="AM14" s="31"/>
      <c r="AN14" s="41" t="s">
        <v>32</v>
      </c>
      <c r="AO14" s="31"/>
      <c r="AP14" s="31"/>
      <c r="AQ14" s="33"/>
      <c r="BE14" s="415"/>
      <c r="BS14" s="26" t="s">
        <v>8</v>
      </c>
    </row>
    <row r="15" spans="1:74" ht="7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415"/>
      <c r="BS15" s="26" t="s">
        <v>6</v>
      </c>
    </row>
    <row r="16" spans="1:74" ht="14.5" customHeight="1">
      <c r="B16" s="30"/>
      <c r="C16" s="31"/>
      <c r="D16" s="39" t="s">
        <v>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9" t="s">
        <v>28</v>
      </c>
      <c r="AL16" s="31"/>
      <c r="AM16" s="31"/>
      <c r="AN16" s="37" t="s">
        <v>21</v>
      </c>
      <c r="AO16" s="31"/>
      <c r="AP16" s="31"/>
      <c r="AQ16" s="33"/>
      <c r="BE16" s="415"/>
      <c r="BS16" s="26" t="s">
        <v>6</v>
      </c>
    </row>
    <row r="17" spans="2:71" ht="18.399999999999999" customHeight="1">
      <c r="B17" s="30"/>
      <c r="C17" s="31"/>
      <c r="D17" s="31"/>
      <c r="E17" s="37" t="s">
        <v>34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9" t="s">
        <v>30</v>
      </c>
      <c r="AL17" s="31"/>
      <c r="AM17" s="31"/>
      <c r="AN17" s="37" t="s">
        <v>21</v>
      </c>
      <c r="AO17" s="31"/>
      <c r="AP17" s="31"/>
      <c r="AQ17" s="33"/>
      <c r="BE17" s="415"/>
      <c r="BS17" s="26" t="s">
        <v>35</v>
      </c>
    </row>
    <row r="18" spans="2:71" ht="7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415"/>
      <c r="BS18" s="26" t="s">
        <v>8</v>
      </c>
    </row>
    <row r="19" spans="2:71" ht="14.5" customHeight="1">
      <c r="B19" s="30"/>
      <c r="C19" s="31"/>
      <c r="D19" s="39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415"/>
      <c r="BS19" s="26" t="s">
        <v>8</v>
      </c>
    </row>
    <row r="20" spans="2:71" ht="22.5" customHeight="1">
      <c r="B20" s="30"/>
      <c r="C20" s="31"/>
      <c r="D20" s="31"/>
      <c r="E20" s="421" t="s">
        <v>21</v>
      </c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31"/>
      <c r="AP20" s="31"/>
      <c r="AQ20" s="33"/>
      <c r="BE20" s="415"/>
      <c r="BS20" s="26" t="s">
        <v>6</v>
      </c>
    </row>
    <row r="21" spans="2:71" ht="7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415"/>
    </row>
    <row r="22" spans="2:71" ht="7" customHeight="1">
      <c r="B22" s="30"/>
      <c r="C22" s="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1"/>
      <c r="AQ22" s="33"/>
      <c r="BE22" s="415"/>
    </row>
    <row r="23" spans="2:71" s="1" customFormat="1" ht="25.9" customHeight="1">
      <c r="B23" s="43"/>
      <c r="C23" s="44"/>
      <c r="D23" s="45" t="s">
        <v>37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22">
        <f>ROUND(AG51,2)</f>
        <v>0</v>
      </c>
      <c r="AL23" s="423"/>
      <c r="AM23" s="423"/>
      <c r="AN23" s="423"/>
      <c r="AO23" s="423"/>
      <c r="AP23" s="44"/>
      <c r="AQ23" s="47"/>
      <c r="BE23" s="415"/>
    </row>
    <row r="24" spans="2:71" s="1" customFormat="1" ht="7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E24" s="415"/>
    </row>
    <row r="25" spans="2:71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24" t="s">
        <v>38</v>
      </c>
      <c r="M25" s="424"/>
      <c r="N25" s="424"/>
      <c r="O25" s="424"/>
      <c r="P25" s="44"/>
      <c r="Q25" s="44"/>
      <c r="R25" s="44"/>
      <c r="S25" s="44"/>
      <c r="T25" s="44"/>
      <c r="U25" s="44"/>
      <c r="V25" s="44"/>
      <c r="W25" s="424" t="s">
        <v>39</v>
      </c>
      <c r="X25" s="424"/>
      <c r="Y25" s="424"/>
      <c r="Z25" s="424"/>
      <c r="AA25" s="424"/>
      <c r="AB25" s="424"/>
      <c r="AC25" s="424"/>
      <c r="AD25" s="424"/>
      <c r="AE25" s="424"/>
      <c r="AF25" s="44"/>
      <c r="AG25" s="44"/>
      <c r="AH25" s="44"/>
      <c r="AI25" s="44"/>
      <c r="AJ25" s="44"/>
      <c r="AK25" s="424" t="s">
        <v>40</v>
      </c>
      <c r="AL25" s="424"/>
      <c r="AM25" s="424"/>
      <c r="AN25" s="424"/>
      <c r="AO25" s="424"/>
      <c r="AP25" s="44"/>
      <c r="AQ25" s="47"/>
      <c r="BE25" s="415"/>
    </row>
    <row r="26" spans="2:71" s="2" customFormat="1" ht="14.5" customHeight="1">
      <c r="B26" s="49"/>
      <c r="C26" s="50"/>
      <c r="D26" s="51" t="s">
        <v>41</v>
      </c>
      <c r="E26" s="50"/>
      <c r="F26" s="51" t="s">
        <v>42</v>
      </c>
      <c r="G26" s="50"/>
      <c r="H26" s="50"/>
      <c r="I26" s="50"/>
      <c r="J26" s="50"/>
      <c r="K26" s="50"/>
      <c r="L26" s="407">
        <v>0.21</v>
      </c>
      <c r="M26" s="408"/>
      <c r="N26" s="408"/>
      <c r="O26" s="408"/>
      <c r="P26" s="50"/>
      <c r="Q26" s="50"/>
      <c r="R26" s="50"/>
      <c r="S26" s="50"/>
      <c r="T26" s="50"/>
      <c r="U26" s="50"/>
      <c r="V26" s="50"/>
      <c r="W26" s="409">
        <f>ROUND(AZ51,2)</f>
        <v>0</v>
      </c>
      <c r="X26" s="408"/>
      <c r="Y26" s="408"/>
      <c r="Z26" s="408"/>
      <c r="AA26" s="408"/>
      <c r="AB26" s="408"/>
      <c r="AC26" s="408"/>
      <c r="AD26" s="408"/>
      <c r="AE26" s="408"/>
      <c r="AF26" s="50"/>
      <c r="AG26" s="50"/>
      <c r="AH26" s="50"/>
      <c r="AI26" s="50"/>
      <c r="AJ26" s="50"/>
      <c r="AK26" s="409">
        <f>ROUND(AV51,2)</f>
        <v>0</v>
      </c>
      <c r="AL26" s="408"/>
      <c r="AM26" s="408"/>
      <c r="AN26" s="408"/>
      <c r="AO26" s="408"/>
      <c r="AP26" s="50"/>
      <c r="AQ26" s="52"/>
      <c r="BE26" s="415"/>
    </row>
    <row r="27" spans="2:71" s="2" customFormat="1" ht="14.5" customHeight="1">
      <c r="B27" s="49"/>
      <c r="C27" s="50"/>
      <c r="D27" s="50"/>
      <c r="E27" s="50"/>
      <c r="F27" s="51" t="s">
        <v>43</v>
      </c>
      <c r="G27" s="50"/>
      <c r="H27" s="50"/>
      <c r="I27" s="50"/>
      <c r="J27" s="50"/>
      <c r="K27" s="50"/>
      <c r="L27" s="407">
        <v>0.15</v>
      </c>
      <c r="M27" s="408"/>
      <c r="N27" s="408"/>
      <c r="O27" s="408"/>
      <c r="P27" s="50"/>
      <c r="Q27" s="50"/>
      <c r="R27" s="50"/>
      <c r="S27" s="50"/>
      <c r="T27" s="50"/>
      <c r="U27" s="50"/>
      <c r="V27" s="50"/>
      <c r="W27" s="409">
        <f>ROUND(BA51,2)</f>
        <v>0</v>
      </c>
      <c r="X27" s="408"/>
      <c r="Y27" s="408"/>
      <c r="Z27" s="408"/>
      <c r="AA27" s="408"/>
      <c r="AB27" s="408"/>
      <c r="AC27" s="408"/>
      <c r="AD27" s="408"/>
      <c r="AE27" s="408"/>
      <c r="AF27" s="50"/>
      <c r="AG27" s="50"/>
      <c r="AH27" s="50"/>
      <c r="AI27" s="50"/>
      <c r="AJ27" s="50"/>
      <c r="AK27" s="409">
        <f>ROUND(AW51,2)</f>
        <v>0</v>
      </c>
      <c r="AL27" s="408"/>
      <c r="AM27" s="408"/>
      <c r="AN27" s="408"/>
      <c r="AO27" s="408"/>
      <c r="AP27" s="50"/>
      <c r="AQ27" s="52"/>
      <c r="BE27" s="415"/>
    </row>
    <row r="28" spans="2:71" s="2" customFormat="1" ht="14.5" hidden="1" customHeight="1">
      <c r="B28" s="49"/>
      <c r="C28" s="50"/>
      <c r="D28" s="50"/>
      <c r="E28" s="50"/>
      <c r="F28" s="51" t="s">
        <v>44</v>
      </c>
      <c r="G28" s="50"/>
      <c r="H28" s="50"/>
      <c r="I28" s="50"/>
      <c r="J28" s="50"/>
      <c r="K28" s="50"/>
      <c r="L28" s="407">
        <v>0.21</v>
      </c>
      <c r="M28" s="408"/>
      <c r="N28" s="408"/>
      <c r="O28" s="408"/>
      <c r="P28" s="50"/>
      <c r="Q28" s="50"/>
      <c r="R28" s="50"/>
      <c r="S28" s="50"/>
      <c r="T28" s="50"/>
      <c r="U28" s="50"/>
      <c r="V28" s="50"/>
      <c r="W28" s="409">
        <f>ROUND(BB51,2)</f>
        <v>0</v>
      </c>
      <c r="X28" s="408"/>
      <c r="Y28" s="408"/>
      <c r="Z28" s="408"/>
      <c r="AA28" s="408"/>
      <c r="AB28" s="408"/>
      <c r="AC28" s="408"/>
      <c r="AD28" s="408"/>
      <c r="AE28" s="408"/>
      <c r="AF28" s="50"/>
      <c r="AG28" s="50"/>
      <c r="AH28" s="50"/>
      <c r="AI28" s="50"/>
      <c r="AJ28" s="50"/>
      <c r="AK28" s="409">
        <v>0</v>
      </c>
      <c r="AL28" s="408"/>
      <c r="AM28" s="408"/>
      <c r="AN28" s="408"/>
      <c r="AO28" s="408"/>
      <c r="AP28" s="50"/>
      <c r="AQ28" s="52"/>
      <c r="BE28" s="415"/>
    </row>
    <row r="29" spans="2:71" s="2" customFormat="1" ht="14.5" hidden="1" customHeight="1">
      <c r="B29" s="49"/>
      <c r="C29" s="50"/>
      <c r="D29" s="50"/>
      <c r="E29" s="50"/>
      <c r="F29" s="51" t="s">
        <v>45</v>
      </c>
      <c r="G29" s="50"/>
      <c r="H29" s="50"/>
      <c r="I29" s="50"/>
      <c r="J29" s="50"/>
      <c r="K29" s="50"/>
      <c r="L29" s="407">
        <v>0.15</v>
      </c>
      <c r="M29" s="408"/>
      <c r="N29" s="408"/>
      <c r="O29" s="408"/>
      <c r="P29" s="50"/>
      <c r="Q29" s="50"/>
      <c r="R29" s="50"/>
      <c r="S29" s="50"/>
      <c r="T29" s="50"/>
      <c r="U29" s="50"/>
      <c r="V29" s="50"/>
      <c r="W29" s="409">
        <f>ROUND(BC51,2)</f>
        <v>0</v>
      </c>
      <c r="X29" s="408"/>
      <c r="Y29" s="408"/>
      <c r="Z29" s="408"/>
      <c r="AA29" s="408"/>
      <c r="AB29" s="408"/>
      <c r="AC29" s="408"/>
      <c r="AD29" s="408"/>
      <c r="AE29" s="408"/>
      <c r="AF29" s="50"/>
      <c r="AG29" s="50"/>
      <c r="AH29" s="50"/>
      <c r="AI29" s="50"/>
      <c r="AJ29" s="50"/>
      <c r="AK29" s="409">
        <v>0</v>
      </c>
      <c r="AL29" s="408"/>
      <c r="AM29" s="408"/>
      <c r="AN29" s="408"/>
      <c r="AO29" s="408"/>
      <c r="AP29" s="50"/>
      <c r="AQ29" s="52"/>
      <c r="BE29" s="415"/>
    </row>
    <row r="30" spans="2:71" s="2" customFormat="1" ht="14.5" hidden="1" customHeight="1">
      <c r="B30" s="49"/>
      <c r="C30" s="50"/>
      <c r="D30" s="50"/>
      <c r="E30" s="50"/>
      <c r="F30" s="51" t="s">
        <v>46</v>
      </c>
      <c r="G30" s="50"/>
      <c r="H30" s="50"/>
      <c r="I30" s="50"/>
      <c r="J30" s="50"/>
      <c r="K30" s="50"/>
      <c r="L30" s="407">
        <v>0</v>
      </c>
      <c r="M30" s="408"/>
      <c r="N30" s="408"/>
      <c r="O30" s="408"/>
      <c r="P30" s="50"/>
      <c r="Q30" s="50"/>
      <c r="R30" s="50"/>
      <c r="S30" s="50"/>
      <c r="T30" s="50"/>
      <c r="U30" s="50"/>
      <c r="V30" s="50"/>
      <c r="W30" s="409">
        <f>ROUND(BD51,2)</f>
        <v>0</v>
      </c>
      <c r="X30" s="408"/>
      <c r="Y30" s="408"/>
      <c r="Z30" s="408"/>
      <c r="AA30" s="408"/>
      <c r="AB30" s="408"/>
      <c r="AC30" s="408"/>
      <c r="AD30" s="408"/>
      <c r="AE30" s="408"/>
      <c r="AF30" s="50"/>
      <c r="AG30" s="50"/>
      <c r="AH30" s="50"/>
      <c r="AI30" s="50"/>
      <c r="AJ30" s="50"/>
      <c r="AK30" s="409">
        <v>0</v>
      </c>
      <c r="AL30" s="408"/>
      <c r="AM30" s="408"/>
      <c r="AN30" s="408"/>
      <c r="AO30" s="408"/>
      <c r="AP30" s="50"/>
      <c r="AQ30" s="52"/>
      <c r="BE30" s="415"/>
    </row>
    <row r="31" spans="2:71" s="1" customFormat="1" ht="7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E31" s="415"/>
    </row>
    <row r="32" spans="2:71" s="1" customFormat="1" ht="25.9" customHeight="1">
      <c r="B32" s="43"/>
      <c r="C32" s="53"/>
      <c r="D32" s="54" t="s">
        <v>47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48</v>
      </c>
      <c r="U32" s="55"/>
      <c r="V32" s="55"/>
      <c r="W32" s="55"/>
      <c r="X32" s="410" t="s">
        <v>49</v>
      </c>
      <c r="Y32" s="411"/>
      <c r="Z32" s="411"/>
      <c r="AA32" s="411"/>
      <c r="AB32" s="411"/>
      <c r="AC32" s="55"/>
      <c r="AD32" s="55"/>
      <c r="AE32" s="55"/>
      <c r="AF32" s="55"/>
      <c r="AG32" s="55"/>
      <c r="AH32" s="55"/>
      <c r="AI32" s="55"/>
      <c r="AJ32" s="55"/>
      <c r="AK32" s="412">
        <f>SUM(AK23:AK30)</f>
        <v>0</v>
      </c>
      <c r="AL32" s="411"/>
      <c r="AM32" s="411"/>
      <c r="AN32" s="411"/>
      <c r="AO32" s="413"/>
      <c r="AP32" s="53"/>
      <c r="AQ32" s="57"/>
      <c r="BE32" s="415"/>
    </row>
    <row r="33" spans="2:56" s="1" customFormat="1" ht="7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6" s="1" customFormat="1" ht="7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6" s="1" customFormat="1" ht="7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6" s="1" customFormat="1" ht="37" customHeight="1">
      <c r="B39" s="43"/>
      <c r="C39" s="64" t="s">
        <v>50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6" s="1" customFormat="1" ht="7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6" s="3" customFormat="1" ht="14.5" customHeight="1">
      <c r="B41" s="66"/>
      <c r="C41" s="67" t="s">
        <v>15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17049_3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6" s="4" customFormat="1" ht="37" customHeight="1">
      <c r="B42" s="70"/>
      <c r="C42" s="71" t="s">
        <v>18</v>
      </c>
      <c r="D42" s="72"/>
      <c r="E42" s="72"/>
      <c r="F42" s="72"/>
      <c r="G42" s="72"/>
      <c r="H42" s="72"/>
      <c r="I42" s="72"/>
      <c r="J42" s="72"/>
      <c r="K42" s="72"/>
      <c r="L42" s="393" t="str">
        <f>K6</f>
        <v>Výměna technologie měnírny Bory - DPS</v>
      </c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72"/>
      <c r="AQ42" s="72"/>
      <c r="AR42" s="73"/>
    </row>
    <row r="43" spans="2:56" s="1" customFormat="1" ht="7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6" s="1" customFormat="1">
      <c r="B44" s="43"/>
      <c r="C44" s="67" t="s">
        <v>23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>Plzeň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25</v>
      </c>
      <c r="AJ44" s="65"/>
      <c r="AK44" s="65"/>
      <c r="AL44" s="65"/>
      <c r="AM44" s="395" t="str">
        <f>IF(AN8= "","",AN8)</f>
        <v>18. 7. 2017</v>
      </c>
      <c r="AN44" s="395"/>
      <c r="AO44" s="65"/>
      <c r="AP44" s="65"/>
      <c r="AQ44" s="65"/>
      <c r="AR44" s="63"/>
    </row>
    <row r="45" spans="2:56" s="1" customFormat="1" ht="7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6" s="1" customFormat="1">
      <c r="B46" s="43"/>
      <c r="C46" s="67" t="s">
        <v>27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>Plzeňské městské dopravní podniky, a.s.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33</v>
      </c>
      <c r="AJ46" s="65"/>
      <c r="AK46" s="65"/>
      <c r="AL46" s="65"/>
      <c r="AM46" s="396" t="str">
        <f>IF(E17="","",E17)</f>
        <v xml:space="preserve"> </v>
      </c>
      <c r="AN46" s="396"/>
      <c r="AO46" s="396"/>
      <c r="AP46" s="396"/>
      <c r="AQ46" s="65"/>
      <c r="AR46" s="63"/>
      <c r="AS46" s="397" t="s">
        <v>51</v>
      </c>
      <c r="AT46" s="398"/>
      <c r="AU46" s="76"/>
      <c r="AV46" s="76"/>
      <c r="AW46" s="76"/>
      <c r="AX46" s="76"/>
      <c r="AY46" s="76"/>
      <c r="AZ46" s="76"/>
      <c r="BA46" s="76"/>
      <c r="BB46" s="76"/>
      <c r="BC46" s="76"/>
      <c r="BD46" s="77"/>
    </row>
    <row r="47" spans="2:56" s="1" customFormat="1">
      <c r="B47" s="43"/>
      <c r="C47" s="67" t="s">
        <v>31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399"/>
      <c r="AT47" s="400"/>
      <c r="AU47" s="78"/>
      <c r="AV47" s="78"/>
      <c r="AW47" s="78"/>
      <c r="AX47" s="78"/>
      <c r="AY47" s="78"/>
      <c r="AZ47" s="78"/>
      <c r="BA47" s="78"/>
      <c r="BB47" s="78"/>
      <c r="BC47" s="78"/>
      <c r="BD47" s="79"/>
    </row>
    <row r="48" spans="2:56" s="1" customFormat="1" ht="10.9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401"/>
      <c r="AT48" s="402"/>
      <c r="AU48" s="44"/>
      <c r="AV48" s="44"/>
      <c r="AW48" s="44"/>
      <c r="AX48" s="44"/>
      <c r="AY48" s="44"/>
      <c r="AZ48" s="44"/>
      <c r="BA48" s="44"/>
      <c r="BB48" s="44"/>
      <c r="BC48" s="44"/>
      <c r="BD48" s="80"/>
    </row>
    <row r="49" spans="1:91" s="1" customFormat="1" ht="29.25" customHeight="1">
      <c r="B49" s="43"/>
      <c r="C49" s="403" t="s">
        <v>52</v>
      </c>
      <c r="D49" s="404"/>
      <c r="E49" s="404"/>
      <c r="F49" s="404"/>
      <c r="G49" s="404"/>
      <c r="H49" s="81"/>
      <c r="I49" s="405" t="s">
        <v>53</v>
      </c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6" t="s">
        <v>54</v>
      </c>
      <c r="AH49" s="404"/>
      <c r="AI49" s="404"/>
      <c r="AJ49" s="404"/>
      <c r="AK49" s="404"/>
      <c r="AL49" s="404"/>
      <c r="AM49" s="404"/>
      <c r="AN49" s="405" t="s">
        <v>55</v>
      </c>
      <c r="AO49" s="404"/>
      <c r="AP49" s="404"/>
      <c r="AQ49" s="82" t="s">
        <v>56</v>
      </c>
      <c r="AR49" s="63"/>
      <c r="AS49" s="83" t="s">
        <v>57</v>
      </c>
      <c r="AT49" s="84" t="s">
        <v>58</v>
      </c>
      <c r="AU49" s="84" t="s">
        <v>59</v>
      </c>
      <c r="AV49" s="84" t="s">
        <v>60</v>
      </c>
      <c r="AW49" s="84" t="s">
        <v>61</v>
      </c>
      <c r="AX49" s="84" t="s">
        <v>62</v>
      </c>
      <c r="AY49" s="84" t="s">
        <v>63</v>
      </c>
      <c r="AZ49" s="84" t="s">
        <v>64</v>
      </c>
      <c r="BA49" s="84" t="s">
        <v>65</v>
      </c>
      <c r="BB49" s="84" t="s">
        <v>66</v>
      </c>
      <c r="BC49" s="84" t="s">
        <v>67</v>
      </c>
      <c r="BD49" s="85" t="s">
        <v>68</v>
      </c>
    </row>
    <row r="50" spans="1:91" s="1" customFormat="1" ht="10.9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6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8"/>
    </row>
    <row r="51" spans="1:91" s="4" customFormat="1" ht="32.5" customHeight="1">
      <c r="B51" s="70"/>
      <c r="C51" s="89" t="s">
        <v>69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387">
        <f>ROUND(AG52+SUM(AG53:AG57)+SUM(AG60:AG62),2)</f>
        <v>0</v>
      </c>
      <c r="AH51" s="387"/>
      <c r="AI51" s="387"/>
      <c r="AJ51" s="387"/>
      <c r="AK51" s="387"/>
      <c r="AL51" s="387"/>
      <c r="AM51" s="387"/>
      <c r="AN51" s="388">
        <f t="shared" ref="AN51:AN62" si="0">SUM(AG51,AT51)</f>
        <v>0</v>
      </c>
      <c r="AO51" s="388"/>
      <c r="AP51" s="388"/>
      <c r="AQ51" s="91" t="s">
        <v>21</v>
      </c>
      <c r="AR51" s="73"/>
      <c r="AS51" s="92">
        <f>ROUND(AS52+SUM(AS53:AS57)+SUM(AS60:AS62),2)</f>
        <v>0</v>
      </c>
      <c r="AT51" s="93">
        <f t="shared" ref="AT51:AT62" si="1">ROUND(SUM(AV51:AW51),2)</f>
        <v>0</v>
      </c>
      <c r="AU51" s="94">
        <f>ROUND(AU52+SUM(AU53:AU57)+SUM(AU60:AU62),5)</f>
        <v>0</v>
      </c>
      <c r="AV51" s="93">
        <f>ROUND(AZ51*L26,2)</f>
        <v>0</v>
      </c>
      <c r="AW51" s="93">
        <f>ROUND(BA51*L27,2)</f>
        <v>0</v>
      </c>
      <c r="AX51" s="93">
        <f>ROUND(BB51*L26,2)</f>
        <v>0</v>
      </c>
      <c r="AY51" s="93">
        <f>ROUND(BC51*L27,2)</f>
        <v>0</v>
      </c>
      <c r="AZ51" s="93">
        <f>ROUND(AZ52+SUM(AZ53:AZ57)+SUM(AZ60:AZ62),2)</f>
        <v>0</v>
      </c>
      <c r="BA51" s="93">
        <f>ROUND(BA52+SUM(BA53:BA57)+SUM(BA60:BA62),2)</f>
        <v>0</v>
      </c>
      <c r="BB51" s="93">
        <f>ROUND(BB52+SUM(BB53:BB57)+SUM(BB60:BB62),2)</f>
        <v>0</v>
      </c>
      <c r="BC51" s="93">
        <f>ROUND(BC52+SUM(BC53:BC57)+SUM(BC60:BC62),2)</f>
        <v>0</v>
      </c>
      <c r="BD51" s="95">
        <f>ROUND(BD52+SUM(BD53:BD57)+SUM(BD60:BD62),2)</f>
        <v>0</v>
      </c>
      <c r="BS51" s="96" t="s">
        <v>70</v>
      </c>
      <c r="BT51" s="96" t="s">
        <v>71</v>
      </c>
      <c r="BU51" s="97" t="s">
        <v>72</v>
      </c>
      <c r="BV51" s="96" t="s">
        <v>73</v>
      </c>
      <c r="BW51" s="96" t="s">
        <v>7</v>
      </c>
      <c r="BX51" s="96" t="s">
        <v>74</v>
      </c>
      <c r="CL51" s="96" t="s">
        <v>21</v>
      </c>
    </row>
    <row r="52" spans="1:91" s="5" customFormat="1" ht="22.5" customHeight="1">
      <c r="A52" s="98" t="s">
        <v>75</v>
      </c>
      <c r="B52" s="99"/>
      <c r="C52" s="100"/>
      <c r="D52" s="386" t="s">
        <v>76</v>
      </c>
      <c r="E52" s="386"/>
      <c r="F52" s="386"/>
      <c r="G52" s="386"/>
      <c r="H52" s="386"/>
      <c r="I52" s="101"/>
      <c r="J52" s="386" t="s">
        <v>77</v>
      </c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4">
        <f>'PS1 - Rozvodna 22kV'!J27</f>
        <v>0</v>
      </c>
      <c r="AH52" s="385"/>
      <c r="AI52" s="385"/>
      <c r="AJ52" s="385"/>
      <c r="AK52" s="385"/>
      <c r="AL52" s="385"/>
      <c r="AM52" s="385"/>
      <c r="AN52" s="384">
        <f t="shared" si="0"/>
        <v>0</v>
      </c>
      <c r="AO52" s="385"/>
      <c r="AP52" s="385"/>
      <c r="AQ52" s="102" t="s">
        <v>78</v>
      </c>
      <c r="AR52" s="103"/>
      <c r="AS52" s="104">
        <v>0</v>
      </c>
      <c r="AT52" s="105">
        <f t="shared" si="1"/>
        <v>0</v>
      </c>
      <c r="AU52" s="106">
        <f>'PS1 - Rozvodna 22kV'!P87</f>
        <v>0</v>
      </c>
      <c r="AV52" s="105">
        <f>'PS1 - Rozvodna 22kV'!J30</f>
        <v>0</v>
      </c>
      <c r="AW52" s="105">
        <f>'PS1 - Rozvodna 22kV'!J31</f>
        <v>0</v>
      </c>
      <c r="AX52" s="105">
        <f>'PS1 - Rozvodna 22kV'!J32</f>
        <v>0</v>
      </c>
      <c r="AY52" s="105">
        <f>'PS1 - Rozvodna 22kV'!J33</f>
        <v>0</v>
      </c>
      <c r="AZ52" s="105">
        <f>'PS1 - Rozvodna 22kV'!F30</f>
        <v>0</v>
      </c>
      <c r="BA52" s="105">
        <f>'PS1 - Rozvodna 22kV'!F31</f>
        <v>0</v>
      </c>
      <c r="BB52" s="105">
        <f>'PS1 - Rozvodna 22kV'!F32</f>
        <v>0</v>
      </c>
      <c r="BC52" s="105">
        <f>'PS1 - Rozvodna 22kV'!F33</f>
        <v>0</v>
      </c>
      <c r="BD52" s="107">
        <f>'PS1 - Rozvodna 22kV'!F34</f>
        <v>0</v>
      </c>
      <c r="BT52" s="108" t="s">
        <v>79</v>
      </c>
      <c r="BV52" s="108" t="s">
        <v>73</v>
      </c>
      <c r="BW52" s="108" t="s">
        <v>80</v>
      </c>
      <c r="BX52" s="108" t="s">
        <v>7</v>
      </c>
      <c r="CL52" s="108" t="s">
        <v>21</v>
      </c>
      <c r="CM52" s="108" t="s">
        <v>81</v>
      </c>
    </row>
    <row r="53" spans="1:91" s="5" customFormat="1" ht="22.5" customHeight="1">
      <c r="A53" s="98" t="s">
        <v>75</v>
      </c>
      <c r="B53" s="99"/>
      <c r="C53" s="100"/>
      <c r="D53" s="386" t="s">
        <v>82</v>
      </c>
      <c r="E53" s="386"/>
      <c r="F53" s="386"/>
      <c r="G53" s="386"/>
      <c r="H53" s="386"/>
      <c r="I53" s="101"/>
      <c r="J53" s="386" t="s">
        <v>83</v>
      </c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4">
        <f>'PS2 - Trakční technologie'!J27</f>
        <v>0</v>
      </c>
      <c r="AH53" s="385"/>
      <c r="AI53" s="385"/>
      <c r="AJ53" s="385"/>
      <c r="AK53" s="385"/>
      <c r="AL53" s="385"/>
      <c r="AM53" s="385"/>
      <c r="AN53" s="384">
        <f t="shared" si="0"/>
        <v>0</v>
      </c>
      <c r="AO53" s="385"/>
      <c r="AP53" s="385"/>
      <c r="AQ53" s="102" t="s">
        <v>78</v>
      </c>
      <c r="AR53" s="103"/>
      <c r="AS53" s="104">
        <v>0</v>
      </c>
      <c r="AT53" s="105">
        <f t="shared" si="1"/>
        <v>0</v>
      </c>
      <c r="AU53" s="106">
        <f>'PS2 - Trakční technologie'!P97</f>
        <v>0</v>
      </c>
      <c r="AV53" s="105">
        <f>'PS2 - Trakční technologie'!J30</f>
        <v>0</v>
      </c>
      <c r="AW53" s="105">
        <f>'PS2 - Trakční technologie'!J31</f>
        <v>0</v>
      </c>
      <c r="AX53" s="105">
        <f>'PS2 - Trakční technologie'!J32</f>
        <v>0</v>
      </c>
      <c r="AY53" s="105">
        <f>'PS2 - Trakční technologie'!J33</f>
        <v>0</v>
      </c>
      <c r="AZ53" s="105">
        <f>'PS2 - Trakční technologie'!F30</f>
        <v>0</v>
      </c>
      <c r="BA53" s="105">
        <f>'PS2 - Trakční technologie'!F31</f>
        <v>0</v>
      </c>
      <c r="BB53" s="105">
        <f>'PS2 - Trakční technologie'!F32</f>
        <v>0</v>
      </c>
      <c r="BC53" s="105">
        <f>'PS2 - Trakční technologie'!F33</f>
        <v>0</v>
      </c>
      <c r="BD53" s="107">
        <f>'PS2 - Trakční technologie'!F34</f>
        <v>0</v>
      </c>
      <c r="BT53" s="108" t="s">
        <v>79</v>
      </c>
      <c r="BV53" s="108" t="s">
        <v>73</v>
      </c>
      <c r="BW53" s="108" t="s">
        <v>84</v>
      </c>
      <c r="BX53" s="108" t="s">
        <v>7</v>
      </c>
      <c r="CL53" s="108" t="s">
        <v>21</v>
      </c>
      <c r="CM53" s="108" t="s">
        <v>81</v>
      </c>
    </row>
    <row r="54" spans="1:91" s="5" customFormat="1" ht="22.5" customHeight="1">
      <c r="A54" s="98" t="s">
        <v>75</v>
      </c>
      <c r="B54" s="99"/>
      <c r="C54" s="100"/>
      <c r="D54" s="386" t="s">
        <v>85</v>
      </c>
      <c r="E54" s="386"/>
      <c r="F54" s="386"/>
      <c r="G54" s="386"/>
      <c r="H54" s="386"/>
      <c r="I54" s="101"/>
      <c r="J54" s="386" t="s">
        <v>86</v>
      </c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4">
        <f>'PS3 - Vlastní spotřeba'!J27</f>
        <v>0</v>
      </c>
      <c r="AH54" s="385"/>
      <c r="AI54" s="385"/>
      <c r="AJ54" s="385"/>
      <c r="AK54" s="385"/>
      <c r="AL54" s="385"/>
      <c r="AM54" s="385"/>
      <c r="AN54" s="384">
        <f t="shared" si="0"/>
        <v>0</v>
      </c>
      <c r="AO54" s="385"/>
      <c r="AP54" s="385"/>
      <c r="AQ54" s="102" t="s">
        <v>78</v>
      </c>
      <c r="AR54" s="103"/>
      <c r="AS54" s="104">
        <v>0</v>
      </c>
      <c r="AT54" s="105">
        <f t="shared" si="1"/>
        <v>0</v>
      </c>
      <c r="AU54" s="106">
        <f>'PS3 - Vlastní spotřeba'!P85</f>
        <v>0</v>
      </c>
      <c r="AV54" s="105">
        <f>'PS3 - Vlastní spotřeba'!J30</f>
        <v>0</v>
      </c>
      <c r="AW54" s="105">
        <f>'PS3 - Vlastní spotřeba'!J31</f>
        <v>0</v>
      </c>
      <c r="AX54" s="105">
        <f>'PS3 - Vlastní spotřeba'!J32</f>
        <v>0</v>
      </c>
      <c r="AY54" s="105">
        <f>'PS3 - Vlastní spotřeba'!J33</f>
        <v>0</v>
      </c>
      <c r="AZ54" s="105">
        <f>'PS3 - Vlastní spotřeba'!F30</f>
        <v>0</v>
      </c>
      <c r="BA54" s="105">
        <f>'PS3 - Vlastní spotřeba'!F31</f>
        <v>0</v>
      </c>
      <c r="BB54" s="105">
        <f>'PS3 - Vlastní spotřeba'!F32</f>
        <v>0</v>
      </c>
      <c r="BC54" s="105">
        <f>'PS3 - Vlastní spotřeba'!F33</f>
        <v>0</v>
      </c>
      <c r="BD54" s="107">
        <f>'PS3 - Vlastní spotřeba'!F34</f>
        <v>0</v>
      </c>
      <c r="BT54" s="108" t="s">
        <v>79</v>
      </c>
      <c r="BV54" s="108" t="s">
        <v>73</v>
      </c>
      <c r="BW54" s="108" t="s">
        <v>87</v>
      </c>
      <c r="BX54" s="108" t="s">
        <v>7</v>
      </c>
      <c r="CL54" s="108" t="s">
        <v>21</v>
      </c>
      <c r="CM54" s="108" t="s">
        <v>81</v>
      </c>
    </row>
    <row r="55" spans="1:91" s="5" customFormat="1" ht="22.5" customHeight="1">
      <c r="A55" s="98" t="s">
        <v>75</v>
      </c>
      <c r="B55" s="99"/>
      <c r="C55" s="100"/>
      <c r="D55" s="386" t="s">
        <v>88</v>
      </c>
      <c r="E55" s="386"/>
      <c r="F55" s="386"/>
      <c r="G55" s="386"/>
      <c r="H55" s="386"/>
      <c r="I55" s="101"/>
      <c r="J55" s="386" t="s">
        <v>89</v>
      </c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4">
        <f>'PS4 - Zařízení pro detekc...'!J27</f>
        <v>0</v>
      </c>
      <c r="AH55" s="385"/>
      <c r="AI55" s="385"/>
      <c r="AJ55" s="385"/>
      <c r="AK55" s="385"/>
      <c r="AL55" s="385"/>
      <c r="AM55" s="385"/>
      <c r="AN55" s="384">
        <f t="shared" si="0"/>
        <v>0</v>
      </c>
      <c r="AO55" s="385"/>
      <c r="AP55" s="385"/>
      <c r="AQ55" s="102" t="s">
        <v>78</v>
      </c>
      <c r="AR55" s="103"/>
      <c r="AS55" s="104">
        <v>0</v>
      </c>
      <c r="AT55" s="105">
        <f t="shared" si="1"/>
        <v>0</v>
      </c>
      <c r="AU55" s="106">
        <f>'PS4 - Zařízení pro detekc...'!P78</f>
        <v>0</v>
      </c>
      <c r="AV55" s="105">
        <f>'PS4 - Zařízení pro detekc...'!J30</f>
        <v>0</v>
      </c>
      <c r="AW55" s="105">
        <f>'PS4 - Zařízení pro detekc...'!J31</f>
        <v>0</v>
      </c>
      <c r="AX55" s="105">
        <f>'PS4 - Zařízení pro detekc...'!J32</f>
        <v>0</v>
      </c>
      <c r="AY55" s="105">
        <f>'PS4 - Zařízení pro detekc...'!J33</f>
        <v>0</v>
      </c>
      <c r="AZ55" s="105">
        <f>'PS4 - Zařízení pro detekc...'!F30</f>
        <v>0</v>
      </c>
      <c r="BA55" s="105">
        <f>'PS4 - Zařízení pro detekc...'!F31</f>
        <v>0</v>
      </c>
      <c r="BB55" s="105">
        <f>'PS4 - Zařízení pro detekc...'!F32</f>
        <v>0</v>
      </c>
      <c r="BC55" s="105">
        <f>'PS4 - Zařízení pro detekc...'!F33</f>
        <v>0</v>
      </c>
      <c r="BD55" s="107">
        <f>'PS4 - Zařízení pro detekc...'!F34</f>
        <v>0</v>
      </c>
      <c r="BT55" s="108" t="s">
        <v>79</v>
      </c>
      <c r="BV55" s="108" t="s">
        <v>73</v>
      </c>
      <c r="BW55" s="108" t="s">
        <v>90</v>
      </c>
      <c r="BX55" s="108" t="s">
        <v>7</v>
      </c>
      <c r="CL55" s="108" t="s">
        <v>21</v>
      </c>
      <c r="CM55" s="108" t="s">
        <v>81</v>
      </c>
    </row>
    <row r="56" spans="1:91" s="5" customFormat="1" ht="22.5" customHeight="1">
      <c r="A56" s="98" t="s">
        <v>75</v>
      </c>
      <c r="B56" s="99"/>
      <c r="C56" s="100"/>
      <c r="D56" s="386" t="s">
        <v>91</v>
      </c>
      <c r="E56" s="386"/>
      <c r="F56" s="386"/>
      <c r="G56" s="386"/>
      <c r="H56" s="386"/>
      <c r="I56" s="101"/>
      <c r="J56" s="386" t="s">
        <v>92</v>
      </c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6"/>
      <c r="AE56" s="386"/>
      <c r="AF56" s="386"/>
      <c r="AG56" s="384">
        <f>'PS5 - Slaboproudé rozvody'!J27</f>
        <v>0</v>
      </c>
      <c r="AH56" s="385"/>
      <c r="AI56" s="385"/>
      <c r="AJ56" s="385"/>
      <c r="AK56" s="385"/>
      <c r="AL56" s="385"/>
      <c r="AM56" s="385"/>
      <c r="AN56" s="384">
        <f t="shared" si="0"/>
        <v>0</v>
      </c>
      <c r="AO56" s="385"/>
      <c r="AP56" s="385"/>
      <c r="AQ56" s="102" t="s">
        <v>78</v>
      </c>
      <c r="AR56" s="103"/>
      <c r="AS56" s="104">
        <v>0</v>
      </c>
      <c r="AT56" s="105">
        <f t="shared" si="1"/>
        <v>0</v>
      </c>
      <c r="AU56" s="106">
        <f>'PS5 - Slaboproudé rozvody'!P82</f>
        <v>0</v>
      </c>
      <c r="AV56" s="105">
        <f>'PS5 - Slaboproudé rozvody'!J30</f>
        <v>0</v>
      </c>
      <c r="AW56" s="105">
        <f>'PS5 - Slaboproudé rozvody'!J31</f>
        <v>0</v>
      </c>
      <c r="AX56" s="105">
        <f>'PS5 - Slaboproudé rozvody'!J32</f>
        <v>0</v>
      </c>
      <c r="AY56" s="105">
        <f>'PS5 - Slaboproudé rozvody'!J33</f>
        <v>0</v>
      </c>
      <c r="AZ56" s="105">
        <f>'PS5 - Slaboproudé rozvody'!F30</f>
        <v>0</v>
      </c>
      <c r="BA56" s="105">
        <f>'PS5 - Slaboproudé rozvody'!F31</f>
        <v>0</v>
      </c>
      <c r="BB56" s="105">
        <f>'PS5 - Slaboproudé rozvody'!F32</f>
        <v>0</v>
      </c>
      <c r="BC56" s="105">
        <f>'PS5 - Slaboproudé rozvody'!F33</f>
        <v>0</v>
      </c>
      <c r="BD56" s="107">
        <f>'PS5 - Slaboproudé rozvody'!F34</f>
        <v>0</v>
      </c>
      <c r="BT56" s="108" t="s">
        <v>79</v>
      </c>
      <c r="BV56" s="108" t="s">
        <v>73</v>
      </c>
      <c r="BW56" s="108" t="s">
        <v>93</v>
      </c>
      <c r="BX56" s="108" t="s">
        <v>7</v>
      </c>
      <c r="CL56" s="108" t="s">
        <v>21</v>
      </c>
      <c r="CM56" s="108" t="s">
        <v>81</v>
      </c>
    </row>
    <row r="57" spans="1:91" s="5" customFormat="1" ht="22.5" customHeight="1">
      <c r="B57" s="99"/>
      <c r="C57" s="100"/>
      <c r="D57" s="386" t="s">
        <v>94</v>
      </c>
      <c r="E57" s="386"/>
      <c r="F57" s="386"/>
      <c r="G57" s="386"/>
      <c r="H57" s="386"/>
      <c r="I57" s="101"/>
      <c r="J57" s="386" t="s">
        <v>95</v>
      </c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92">
        <f>ROUND(SUM(AG58:AG59),2)</f>
        <v>0</v>
      </c>
      <c r="AH57" s="385"/>
      <c r="AI57" s="385"/>
      <c r="AJ57" s="385"/>
      <c r="AK57" s="385"/>
      <c r="AL57" s="385"/>
      <c r="AM57" s="385"/>
      <c r="AN57" s="384">
        <f t="shared" si="0"/>
        <v>0</v>
      </c>
      <c r="AO57" s="385"/>
      <c r="AP57" s="385"/>
      <c r="AQ57" s="102" t="s">
        <v>78</v>
      </c>
      <c r="AR57" s="103"/>
      <c r="AS57" s="104">
        <f>ROUND(SUM(AS58:AS59),2)</f>
        <v>0</v>
      </c>
      <c r="AT57" s="105">
        <f t="shared" si="1"/>
        <v>0</v>
      </c>
      <c r="AU57" s="106">
        <f>ROUND(SUM(AU58:AU59),5)</f>
        <v>0</v>
      </c>
      <c r="AV57" s="105">
        <f>ROUND(AZ57*L26,2)</f>
        <v>0</v>
      </c>
      <c r="AW57" s="105">
        <f>ROUND(BA57*L27,2)</f>
        <v>0</v>
      </c>
      <c r="AX57" s="105">
        <f>ROUND(BB57*L26,2)</f>
        <v>0</v>
      </c>
      <c r="AY57" s="105">
        <f>ROUND(BC57*L27,2)</f>
        <v>0</v>
      </c>
      <c r="AZ57" s="105">
        <f>ROUND(SUM(AZ58:AZ59),2)</f>
        <v>0</v>
      </c>
      <c r="BA57" s="105">
        <f>ROUND(SUM(BA58:BA59),2)</f>
        <v>0</v>
      </c>
      <c r="BB57" s="105">
        <f>ROUND(SUM(BB58:BB59),2)</f>
        <v>0</v>
      </c>
      <c r="BC57" s="105">
        <f>ROUND(SUM(BC58:BC59),2)</f>
        <v>0</v>
      </c>
      <c r="BD57" s="107">
        <f>ROUND(SUM(BD58:BD59),2)</f>
        <v>0</v>
      </c>
      <c r="BS57" s="108" t="s">
        <v>70</v>
      </c>
      <c r="BT57" s="108" t="s">
        <v>79</v>
      </c>
      <c r="BU57" s="108" t="s">
        <v>72</v>
      </c>
      <c r="BV57" s="108" t="s">
        <v>73</v>
      </c>
      <c r="BW57" s="108" t="s">
        <v>96</v>
      </c>
      <c r="BX57" s="108" t="s">
        <v>7</v>
      </c>
      <c r="CL57" s="108" t="s">
        <v>21</v>
      </c>
      <c r="CM57" s="108" t="s">
        <v>81</v>
      </c>
    </row>
    <row r="58" spans="1:91" s="6" customFormat="1" ht="22.5" customHeight="1">
      <c r="A58" s="98" t="s">
        <v>75</v>
      </c>
      <c r="B58" s="109"/>
      <c r="C58" s="110"/>
      <c r="D58" s="110"/>
      <c r="E58" s="391" t="s">
        <v>79</v>
      </c>
      <c r="F58" s="391"/>
      <c r="G58" s="391"/>
      <c r="H58" s="391"/>
      <c r="I58" s="391"/>
      <c r="J58" s="110"/>
      <c r="K58" s="391" t="s">
        <v>97</v>
      </c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89">
        <f>'1 - Uzemnění'!J29</f>
        <v>0</v>
      </c>
      <c r="AH58" s="390"/>
      <c r="AI58" s="390"/>
      <c r="AJ58" s="390"/>
      <c r="AK58" s="390"/>
      <c r="AL58" s="390"/>
      <c r="AM58" s="390"/>
      <c r="AN58" s="389">
        <f t="shared" si="0"/>
        <v>0</v>
      </c>
      <c r="AO58" s="390"/>
      <c r="AP58" s="390"/>
      <c r="AQ58" s="111" t="s">
        <v>98</v>
      </c>
      <c r="AR58" s="112"/>
      <c r="AS58" s="113">
        <v>0</v>
      </c>
      <c r="AT58" s="114">
        <f t="shared" si="1"/>
        <v>0</v>
      </c>
      <c r="AU58" s="115">
        <f>'1 - Uzemnění'!P99</f>
        <v>0</v>
      </c>
      <c r="AV58" s="114">
        <f>'1 - Uzemnění'!J32</f>
        <v>0</v>
      </c>
      <c r="AW58" s="114">
        <f>'1 - Uzemnění'!J33</f>
        <v>0</v>
      </c>
      <c r="AX58" s="114">
        <f>'1 - Uzemnění'!J34</f>
        <v>0</v>
      </c>
      <c r="AY58" s="114">
        <f>'1 - Uzemnění'!J35</f>
        <v>0</v>
      </c>
      <c r="AZ58" s="114">
        <f>'1 - Uzemnění'!F32</f>
        <v>0</v>
      </c>
      <c r="BA58" s="114">
        <f>'1 - Uzemnění'!F33</f>
        <v>0</v>
      </c>
      <c r="BB58" s="114">
        <f>'1 - Uzemnění'!F34</f>
        <v>0</v>
      </c>
      <c r="BC58" s="114">
        <f>'1 - Uzemnění'!F35</f>
        <v>0</v>
      </c>
      <c r="BD58" s="116">
        <f>'1 - Uzemnění'!F36</f>
        <v>0</v>
      </c>
      <c r="BT58" s="117" t="s">
        <v>81</v>
      </c>
      <c r="BV58" s="117" t="s">
        <v>73</v>
      </c>
      <c r="BW58" s="117" t="s">
        <v>99</v>
      </c>
      <c r="BX58" s="117" t="s">
        <v>96</v>
      </c>
      <c r="CL58" s="117" t="s">
        <v>21</v>
      </c>
    </row>
    <row r="59" spans="1:91" s="6" customFormat="1" ht="22.5" customHeight="1">
      <c r="A59" s="98" t="s">
        <v>75</v>
      </c>
      <c r="B59" s="109"/>
      <c r="C59" s="110"/>
      <c r="D59" s="110"/>
      <c r="E59" s="391" t="s">
        <v>81</v>
      </c>
      <c r="F59" s="391"/>
      <c r="G59" s="391"/>
      <c r="H59" s="391"/>
      <c r="I59" s="391"/>
      <c r="J59" s="110"/>
      <c r="K59" s="391" t="s">
        <v>100</v>
      </c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89">
        <f>'2 - Hromosvod'!J29</f>
        <v>0</v>
      </c>
      <c r="AH59" s="390"/>
      <c r="AI59" s="390"/>
      <c r="AJ59" s="390"/>
      <c r="AK59" s="390"/>
      <c r="AL59" s="390"/>
      <c r="AM59" s="390"/>
      <c r="AN59" s="389">
        <f t="shared" si="0"/>
        <v>0</v>
      </c>
      <c r="AO59" s="390"/>
      <c r="AP59" s="390"/>
      <c r="AQ59" s="111" t="s">
        <v>98</v>
      </c>
      <c r="AR59" s="112"/>
      <c r="AS59" s="113">
        <v>0</v>
      </c>
      <c r="AT59" s="114">
        <f t="shared" si="1"/>
        <v>0</v>
      </c>
      <c r="AU59" s="115">
        <f>'2 - Hromosvod'!P95</f>
        <v>0</v>
      </c>
      <c r="AV59" s="114">
        <f>'2 - Hromosvod'!J32</f>
        <v>0</v>
      </c>
      <c r="AW59" s="114">
        <f>'2 - Hromosvod'!J33</f>
        <v>0</v>
      </c>
      <c r="AX59" s="114">
        <f>'2 - Hromosvod'!J34</f>
        <v>0</v>
      </c>
      <c r="AY59" s="114">
        <f>'2 - Hromosvod'!J35</f>
        <v>0</v>
      </c>
      <c r="AZ59" s="114">
        <f>'2 - Hromosvod'!F32</f>
        <v>0</v>
      </c>
      <c r="BA59" s="114">
        <f>'2 - Hromosvod'!F33</f>
        <v>0</v>
      </c>
      <c r="BB59" s="114">
        <f>'2 - Hromosvod'!F34</f>
        <v>0</v>
      </c>
      <c r="BC59" s="114">
        <f>'2 - Hromosvod'!F35</f>
        <v>0</v>
      </c>
      <c r="BD59" s="116">
        <f>'2 - Hromosvod'!F36</f>
        <v>0</v>
      </c>
      <c r="BT59" s="117" t="s">
        <v>81</v>
      </c>
      <c r="BV59" s="117" t="s">
        <v>73</v>
      </c>
      <c r="BW59" s="117" t="s">
        <v>101</v>
      </c>
      <c r="BX59" s="117" t="s">
        <v>96</v>
      </c>
      <c r="CL59" s="117" t="s">
        <v>21</v>
      </c>
    </row>
    <row r="60" spans="1:91" s="5" customFormat="1" ht="22.5" customHeight="1">
      <c r="A60" s="98" t="s">
        <v>75</v>
      </c>
      <c r="B60" s="99"/>
      <c r="C60" s="100"/>
      <c r="D60" s="386" t="s">
        <v>102</v>
      </c>
      <c r="E60" s="386"/>
      <c r="F60" s="386"/>
      <c r="G60" s="386"/>
      <c r="H60" s="386"/>
      <c r="I60" s="101"/>
      <c r="J60" s="386" t="s">
        <v>103</v>
      </c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4">
        <f>'PS7 - Dálkové ovládání'!J27</f>
        <v>0</v>
      </c>
      <c r="AH60" s="385"/>
      <c r="AI60" s="385"/>
      <c r="AJ60" s="385"/>
      <c r="AK60" s="385"/>
      <c r="AL60" s="385"/>
      <c r="AM60" s="385"/>
      <c r="AN60" s="384">
        <f t="shared" si="0"/>
        <v>0</v>
      </c>
      <c r="AO60" s="385"/>
      <c r="AP60" s="385"/>
      <c r="AQ60" s="102" t="s">
        <v>78</v>
      </c>
      <c r="AR60" s="103"/>
      <c r="AS60" s="104">
        <v>0</v>
      </c>
      <c r="AT60" s="105">
        <f t="shared" si="1"/>
        <v>0</v>
      </c>
      <c r="AU60" s="106">
        <f>'PS7 - Dálkové ovládání'!P84</f>
        <v>0</v>
      </c>
      <c r="AV60" s="105">
        <f>'PS7 - Dálkové ovládání'!J30</f>
        <v>0</v>
      </c>
      <c r="AW60" s="105">
        <f>'PS7 - Dálkové ovládání'!J31</f>
        <v>0</v>
      </c>
      <c r="AX60" s="105">
        <f>'PS7 - Dálkové ovládání'!J32</f>
        <v>0</v>
      </c>
      <c r="AY60" s="105">
        <f>'PS7 - Dálkové ovládání'!J33</f>
        <v>0</v>
      </c>
      <c r="AZ60" s="105">
        <f>'PS7 - Dálkové ovládání'!F30</f>
        <v>0</v>
      </c>
      <c r="BA60" s="105">
        <f>'PS7 - Dálkové ovládání'!F31</f>
        <v>0</v>
      </c>
      <c r="BB60" s="105">
        <f>'PS7 - Dálkové ovládání'!F32</f>
        <v>0</v>
      </c>
      <c r="BC60" s="105">
        <f>'PS7 - Dálkové ovládání'!F33</f>
        <v>0</v>
      </c>
      <c r="BD60" s="107">
        <f>'PS7 - Dálkové ovládání'!F34</f>
        <v>0</v>
      </c>
      <c r="BT60" s="108" t="s">
        <v>79</v>
      </c>
      <c r="BV60" s="108" t="s">
        <v>73</v>
      </c>
      <c r="BW60" s="108" t="s">
        <v>104</v>
      </c>
      <c r="BX60" s="108" t="s">
        <v>7</v>
      </c>
      <c r="CL60" s="108" t="s">
        <v>21</v>
      </c>
      <c r="CM60" s="108" t="s">
        <v>81</v>
      </c>
    </row>
    <row r="61" spans="1:91" s="5" customFormat="1" ht="22.5" customHeight="1">
      <c r="A61" s="98" t="s">
        <v>75</v>
      </c>
      <c r="B61" s="99"/>
      <c r="C61" s="100"/>
      <c r="D61" s="386" t="s">
        <v>105</v>
      </c>
      <c r="E61" s="386"/>
      <c r="F61" s="386"/>
      <c r="G61" s="386"/>
      <c r="H61" s="386"/>
      <c r="I61" s="101"/>
      <c r="J61" s="386" t="s">
        <v>106</v>
      </c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84">
        <f>'SO1 - Stavební úpravy'!J27</f>
        <v>0</v>
      </c>
      <c r="AH61" s="385"/>
      <c r="AI61" s="385"/>
      <c r="AJ61" s="385"/>
      <c r="AK61" s="385"/>
      <c r="AL61" s="385"/>
      <c r="AM61" s="385"/>
      <c r="AN61" s="384">
        <f t="shared" si="0"/>
        <v>0</v>
      </c>
      <c r="AO61" s="385"/>
      <c r="AP61" s="385"/>
      <c r="AQ61" s="102" t="s">
        <v>107</v>
      </c>
      <c r="AR61" s="103"/>
      <c r="AS61" s="104">
        <v>0</v>
      </c>
      <c r="AT61" s="105">
        <f t="shared" si="1"/>
        <v>0</v>
      </c>
      <c r="AU61" s="106">
        <f>'SO1 - Stavební úpravy'!P100</f>
        <v>0</v>
      </c>
      <c r="AV61" s="105">
        <f>'SO1 - Stavební úpravy'!J30</f>
        <v>0</v>
      </c>
      <c r="AW61" s="105">
        <f>'SO1 - Stavební úpravy'!J31</f>
        <v>0</v>
      </c>
      <c r="AX61" s="105">
        <f>'SO1 - Stavební úpravy'!J32</f>
        <v>0</v>
      </c>
      <c r="AY61" s="105">
        <f>'SO1 - Stavební úpravy'!J33</f>
        <v>0</v>
      </c>
      <c r="AZ61" s="105">
        <f>'SO1 - Stavební úpravy'!F30</f>
        <v>0</v>
      </c>
      <c r="BA61" s="105">
        <f>'SO1 - Stavební úpravy'!F31</f>
        <v>0</v>
      </c>
      <c r="BB61" s="105">
        <f>'SO1 - Stavební úpravy'!F32</f>
        <v>0</v>
      </c>
      <c r="BC61" s="105">
        <f>'SO1 - Stavební úpravy'!F33</f>
        <v>0</v>
      </c>
      <c r="BD61" s="107">
        <f>'SO1 - Stavební úpravy'!F34</f>
        <v>0</v>
      </c>
      <c r="BT61" s="108" t="s">
        <v>79</v>
      </c>
      <c r="BV61" s="108" t="s">
        <v>73</v>
      </c>
      <c r="BW61" s="108" t="s">
        <v>108</v>
      </c>
      <c r="BX61" s="108" t="s">
        <v>7</v>
      </c>
      <c r="CL61" s="108" t="s">
        <v>21</v>
      </c>
      <c r="CM61" s="108" t="s">
        <v>81</v>
      </c>
    </row>
    <row r="62" spans="1:91" s="5" customFormat="1" ht="22.5" customHeight="1">
      <c r="A62" s="98" t="s">
        <v>75</v>
      </c>
      <c r="B62" s="99"/>
      <c r="C62" s="100"/>
      <c r="D62" s="386" t="s">
        <v>109</v>
      </c>
      <c r="E62" s="386"/>
      <c r="F62" s="386"/>
      <c r="G62" s="386"/>
      <c r="H62" s="386"/>
      <c r="I62" s="101"/>
      <c r="J62" s="386" t="s">
        <v>110</v>
      </c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4">
        <f>'SO2 - Stavební elektroins...'!J27</f>
        <v>0</v>
      </c>
      <c r="AH62" s="385"/>
      <c r="AI62" s="385"/>
      <c r="AJ62" s="385"/>
      <c r="AK62" s="385"/>
      <c r="AL62" s="385"/>
      <c r="AM62" s="385"/>
      <c r="AN62" s="384">
        <f t="shared" si="0"/>
        <v>0</v>
      </c>
      <c r="AO62" s="385"/>
      <c r="AP62" s="385"/>
      <c r="AQ62" s="102" t="s">
        <v>107</v>
      </c>
      <c r="AR62" s="103"/>
      <c r="AS62" s="118">
        <v>0</v>
      </c>
      <c r="AT62" s="119">
        <f t="shared" si="1"/>
        <v>0</v>
      </c>
      <c r="AU62" s="120">
        <f>'SO2 - Stavební elektroins...'!P91</f>
        <v>0</v>
      </c>
      <c r="AV62" s="119">
        <f>'SO2 - Stavební elektroins...'!J30</f>
        <v>0</v>
      </c>
      <c r="AW62" s="119">
        <f>'SO2 - Stavební elektroins...'!J31</f>
        <v>0</v>
      </c>
      <c r="AX62" s="119">
        <f>'SO2 - Stavební elektroins...'!J32</f>
        <v>0</v>
      </c>
      <c r="AY62" s="119">
        <f>'SO2 - Stavební elektroins...'!J33</f>
        <v>0</v>
      </c>
      <c r="AZ62" s="119">
        <f>'SO2 - Stavební elektroins...'!F30</f>
        <v>0</v>
      </c>
      <c r="BA62" s="119">
        <f>'SO2 - Stavební elektroins...'!F31</f>
        <v>0</v>
      </c>
      <c r="BB62" s="119">
        <f>'SO2 - Stavební elektroins...'!F32</f>
        <v>0</v>
      </c>
      <c r="BC62" s="119">
        <f>'SO2 - Stavební elektroins...'!F33</f>
        <v>0</v>
      </c>
      <c r="BD62" s="121">
        <f>'SO2 - Stavební elektroins...'!F34</f>
        <v>0</v>
      </c>
      <c r="BT62" s="108" t="s">
        <v>79</v>
      </c>
      <c r="BV62" s="108" t="s">
        <v>73</v>
      </c>
      <c r="BW62" s="108" t="s">
        <v>111</v>
      </c>
      <c r="BX62" s="108" t="s">
        <v>7</v>
      </c>
      <c r="CL62" s="108" t="s">
        <v>21</v>
      </c>
      <c r="CM62" s="108" t="s">
        <v>81</v>
      </c>
    </row>
    <row r="63" spans="1:91" s="1" customFormat="1" ht="30" customHeight="1">
      <c r="B63" s="43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3"/>
    </row>
    <row r="64" spans="1:91" s="1" customFormat="1" ht="7" customHeight="1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63"/>
    </row>
  </sheetData>
  <sheetProtection algorithmName="SHA-512" hashValue="n/K73Ke47jIduGtsqWFf7cMopB3zPrteU4/103dCUh/VDERGjvPoQAPkpfU2oIJbCILFnKbzEvQn/rCanXl9Vw==" saltValue="Ug6IzREmudvp/CLybgy7bQ==" spinCount="100000" sheet="1" objects="1" scenarios="1" formatCells="0" formatColumns="0" formatRows="0" sort="0" autoFilter="0"/>
  <mergeCells count="8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8:AM58"/>
    <mergeCell ref="E58:I58"/>
    <mergeCell ref="K58:AF58"/>
    <mergeCell ref="AN59:AP59"/>
    <mergeCell ref="AG59:AM59"/>
    <mergeCell ref="E59:I59"/>
    <mergeCell ref="K59:AF59"/>
    <mergeCell ref="AR2:BE2"/>
    <mergeCell ref="AN62:AP62"/>
    <mergeCell ref="AG62:AM62"/>
    <mergeCell ref="D62:H62"/>
    <mergeCell ref="J62:AF62"/>
    <mergeCell ref="AG51:AM51"/>
    <mergeCell ref="AN51:AP5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</mergeCells>
  <hyperlinks>
    <hyperlink ref="K1:S1" location="C2" display="1) Rekapitulace stavby"/>
    <hyperlink ref="W1:AI1" location="C51" display="2) Rekapitulace objektů stavby a soupisů prací"/>
    <hyperlink ref="A52" location="'PS1 - Rozvodna 22kV'!C2" display="/"/>
    <hyperlink ref="A53" location="'PS2 - Trakční technologie'!C2" display="/"/>
    <hyperlink ref="A54" location="'PS3 - Vlastní spotřeba'!C2" display="/"/>
    <hyperlink ref="A55" location="'PS4 - Zařízení pro detekc...'!C2" display="/"/>
    <hyperlink ref="A56" location="'PS5 - Slaboproudé rozvody'!C2" display="/"/>
    <hyperlink ref="A58" location="'1 - Uzemnění'!C2" display="/"/>
    <hyperlink ref="A59" location="'2 - Hromosvod'!C2" display="/"/>
    <hyperlink ref="A60" location="'PS7 - Dálkové ovládání'!C2" display="/"/>
    <hyperlink ref="A61" location="'SO1 - Stavební úpravy'!C2" display="/"/>
    <hyperlink ref="A62" location="'SO2 - Stavební elektroins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22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112</v>
      </c>
      <c r="G1" s="428" t="s">
        <v>113</v>
      </c>
      <c r="H1" s="428"/>
      <c r="I1" s="126"/>
      <c r="J1" s="125" t="s">
        <v>114</v>
      </c>
      <c r="K1" s="124" t="s">
        <v>115</v>
      </c>
      <c r="L1" s="125" t="s">
        <v>116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6" t="s">
        <v>80</v>
      </c>
    </row>
    <row r="3" spans="1:70" ht="7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81</v>
      </c>
    </row>
    <row r="4" spans="1:70" ht="37" customHeight="1">
      <c r="B4" s="30"/>
      <c r="C4" s="31"/>
      <c r="D4" s="32" t="s">
        <v>117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Výměna technologie měnírny Bory - DPS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118</v>
      </c>
      <c r="E8" s="44"/>
      <c r="F8" s="44"/>
      <c r="G8" s="44"/>
      <c r="H8" s="44"/>
      <c r="I8" s="129"/>
      <c r="J8" s="44"/>
      <c r="K8" s="47"/>
    </row>
    <row r="9" spans="1:70" s="1" customFormat="1" ht="37" customHeight="1">
      <c r="B9" s="43"/>
      <c r="C9" s="44"/>
      <c r="D9" s="44"/>
      <c r="E9" s="431" t="s">
        <v>119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18. 7. 2017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">
        <v>21</v>
      </c>
      <c r="K14" s="47"/>
    </row>
    <row r="15" spans="1:70" s="1" customFormat="1" ht="18" customHeight="1">
      <c r="B15" s="43"/>
      <c r="C15" s="44"/>
      <c r="D15" s="44"/>
      <c r="E15" s="37" t="s">
        <v>29</v>
      </c>
      <c r="F15" s="44"/>
      <c r="G15" s="44"/>
      <c r="H15" s="44"/>
      <c r="I15" s="130" t="s">
        <v>30</v>
      </c>
      <c r="J15" s="37" t="s">
        <v>21</v>
      </c>
      <c r="K15" s="47"/>
    </row>
    <row r="16" spans="1:70" s="1" customFormat="1" ht="7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5" customHeight="1">
      <c r="B17" s="43"/>
      <c r="C17" s="44"/>
      <c r="D17" s="39" t="s">
        <v>31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30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7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5" customHeight="1">
      <c r="B20" s="43"/>
      <c r="C20" s="44"/>
      <c r="D20" s="39" t="s">
        <v>33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30</v>
      </c>
      <c r="J21" s="37" t="str">
        <f>IF('Rekapitulace stavby'!AN17="","",'Rekapitulace stavby'!AN17)</f>
        <v/>
      </c>
      <c r="K21" s="47"/>
    </row>
    <row r="22" spans="2:11" s="1" customFormat="1" ht="7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5" customHeight="1">
      <c r="B23" s="43"/>
      <c r="C23" s="44"/>
      <c r="D23" s="39" t="s">
        <v>36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421" t="s">
        <v>21</v>
      </c>
      <c r="F24" s="421"/>
      <c r="G24" s="421"/>
      <c r="H24" s="421"/>
      <c r="I24" s="134"/>
      <c r="J24" s="133"/>
      <c r="K24" s="135"/>
    </row>
    <row r="25" spans="2:11" s="1" customFormat="1" ht="7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7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4" customHeight="1">
      <c r="B27" s="43"/>
      <c r="C27" s="44"/>
      <c r="D27" s="138" t="s">
        <v>37</v>
      </c>
      <c r="E27" s="44"/>
      <c r="F27" s="44"/>
      <c r="G27" s="44"/>
      <c r="H27" s="44"/>
      <c r="I27" s="129"/>
      <c r="J27" s="139">
        <f>ROUND(J87,2)</f>
        <v>0</v>
      </c>
      <c r="K27" s="47"/>
    </row>
    <row r="28" spans="2:11" s="1" customFormat="1" ht="7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5" customHeight="1">
      <c r="B29" s="43"/>
      <c r="C29" s="44"/>
      <c r="D29" s="44"/>
      <c r="E29" s="44"/>
      <c r="F29" s="48" t="s">
        <v>39</v>
      </c>
      <c r="G29" s="44"/>
      <c r="H29" s="44"/>
      <c r="I29" s="140" t="s">
        <v>38</v>
      </c>
      <c r="J29" s="48" t="s">
        <v>40</v>
      </c>
      <c r="K29" s="47"/>
    </row>
    <row r="30" spans="2:11" s="1" customFormat="1" ht="14.5" customHeight="1">
      <c r="B30" s="43"/>
      <c r="C30" s="44"/>
      <c r="D30" s="51" t="s">
        <v>41</v>
      </c>
      <c r="E30" s="51" t="s">
        <v>42</v>
      </c>
      <c r="F30" s="141">
        <f>ROUND(SUM(BE87:BE132), 2)</f>
        <v>0</v>
      </c>
      <c r="G30" s="44"/>
      <c r="H30" s="44"/>
      <c r="I30" s="142">
        <v>0.21</v>
      </c>
      <c r="J30" s="141">
        <f>ROUND(ROUND((SUM(BE87:BE132)), 2)*I30, 2)</f>
        <v>0</v>
      </c>
      <c r="K30" s="47"/>
    </row>
    <row r="31" spans="2:11" s="1" customFormat="1" ht="14.5" customHeight="1">
      <c r="B31" s="43"/>
      <c r="C31" s="44"/>
      <c r="D31" s="44"/>
      <c r="E31" s="51" t="s">
        <v>43</v>
      </c>
      <c r="F31" s="141">
        <f>ROUND(SUM(BF87:BF132), 2)</f>
        <v>0</v>
      </c>
      <c r="G31" s="44"/>
      <c r="H31" s="44"/>
      <c r="I31" s="142">
        <v>0.15</v>
      </c>
      <c r="J31" s="141">
        <f>ROUND(ROUND((SUM(BF87:BF132)), 2)*I31, 2)</f>
        <v>0</v>
      </c>
      <c r="K31" s="47"/>
    </row>
    <row r="32" spans="2:11" s="1" customFormat="1" ht="14.5" hidden="1" customHeight="1">
      <c r="B32" s="43"/>
      <c r="C32" s="44"/>
      <c r="D32" s="44"/>
      <c r="E32" s="51" t="s">
        <v>44</v>
      </c>
      <c r="F32" s="141">
        <f>ROUND(SUM(BG87:BG132),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5" hidden="1" customHeight="1">
      <c r="B33" s="43"/>
      <c r="C33" s="44"/>
      <c r="D33" s="44"/>
      <c r="E33" s="51" t="s">
        <v>45</v>
      </c>
      <c r="F33" s="141">
        <f>ROUND(SUM(BH87:BH132),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5" hidden="1" customHeight="1">
      <c r="B34" s="43"/>
      <c r="C34" s="44"/>
      <c r="D34" s="44"/>
      <c r="E34" s="51" t="s">
        <v>46</v>
      </c>
      <c r="F34" s="141">
        <f>ROUND(SUM(BI87:BI132),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7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4" customHeight="1">
      <c r="B36" s="43"/>
      <c r="C36" s="143"/>
      <c r="D36" s="144" t="s">
        <v>47</v>
      </c>
      <c r="E36" s="81"/>
      <c r="F36" s="81"/>
      <c r="G36" s="145" t="s">
        <v>48</v>
      </c>
      <c r="H36" s="146" t="s">
        <v>49</v>
      </c>
      <c r="I36" s="147"/>
      <c r="J36" s="148">
        <f>SUM(J27:J34)</f>
        <v>0</v>
      </c>
      <c r="K36" s="149"/>
    </row>
    <row r="37" spans="2:11" s="1" customFormat="1" ht="14.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7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7" customHeight="1">
      <c r="B42" s="43"/>
      <c r="C42" s="32" t="s">
        <v>120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7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Výměna technologie měnírny Bory - DPS</v>
      </c>
      <c r="F45" s="430"/>
      <c r="G45" s="430"/>
      <c r="H45" s="430"/>
      <c r="I45" s="129"/>
      <c r="J45" s="44"/>
      <c r="K45" s="47"/>
    </row>
    <row r="46" spans="2:11" s="1" customFormat="1" ht="14.5" customHeight="1">
      <c r="B46" s="43"/>
      <c r="C46" s="39" t="s">
        <v>118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PS1 - Rozvodna 22kV</v>
      </c>
      <c r="F47" s="432"/>
      <c r="G47" s="432"/>
      <c r="H47" s="432"/>
      <c r="I47" s="129"/>
      <c r="J47" s="44"/>
      <c r="K47" s="47"/>
    </row>
    <row r="48" spans="2:11" s="1" customFormat="1" ht="7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>Plzeň</v>
      </c>
      <c r="G49" s="44"/>
      <c r="H49" s="44"/>
      <c r="I49" s="130" t="s">
        <v>25</v>
      </c>
      <c r="J49" s="131" t="str">
        <f>IF(J12="","",J12)</f>
        <v>18. 7. 2017</v>
      </c>
      <c r="K49" s="47"/>
    </row>
    <row r="50" spans="2:47" s="1" customFormat="1" ht="7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>Plzeňské městské dopravní podniky, a.s.</v>
      </c>
      <c r="G51" s="44"/>
      <c r="H51" s="44"/>
      <c r="I51" s="130" t="s">
        <v>33</v>
      </c>
      <c r="J51" s="37" t="str">
        <f>E21</f>
        <v xml:space="preserve"> </v>
      </c>
      <c r="K51" s="47"/>
    </row>
    <row r="52" spans="2:47" s="1" customFormat="1" ht="14.5" customHeight="1">
      <c r="B52" s="43"/>
      <c r="C52" s="39" t="s">
        <v>31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4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121</v>
      </c>
      <c r="D54" s="143"/>
      <c r="E54" s="143"/>
      <c r="F54" s="143"/>
      <c r="G54" s="143"/>
      <c r="H54" s="143"/>
      <c r="I54" s="156"/>
      <c r="J54" s="157" t="s">
        <v>122</v>
      </c>
      <c r="K54" s="158"/>
    </row>
    <row r="55" spans="2:47" s="1" customFormat="1" ht="10.4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123</v>
      </c>
      <c r="D56" s="44"/>
      <c r="E56" s="44"/>
      <c r="F56" s="44"/>
      <c r="G56" s="44"/>
      <c r="H56" s="44"/>
      <c r="I56" s="129"/>
      <c r="J56" s="139">
        <f>J87</f>
        <v>0</v>
      </c>
      <c r="K56" s="47"/>
      <c r="AU56" s="26" t="s">
        <v>124</v>
      </c>
    </row>
    <row r="57" spans="2:47" s="8" customFormat="1" ht="25" customHeight="1">
      <c r="B57" s="160"/>
      <c r="C57" s="161"/>
      <c r="D57" s="162" t="s">
        <v>125</v>
      </c>
      <c r="E57" s="163"/>
      <c r="F57" s="163"/>
      <c r="G57" s="163"/>
      <c r="H57" s="163"/>
      <c r="I57" s="164"/>
      <c r="J57" s="165">
        <f>J88</f>
        <v>0</v>
      </c>
      <c r="K57" s="166"/>
    </row>
    <row r="58" spans="2:47" s="9" customFormat="1" ht="19.899999999999999" customHeight="1">
      <c r="B58" s="167"/>
      <c r="C58" s="168"/>
      <c r="D58" s="169" t="s">
        <v>126</v>
      </c>
      <c r="E58" s="170"/>
      <c r="F58" s="170"/>
      <c r="G58" s="170"/>
      <c r="H58" s="170"/>
      <c r="I58" s="171"/>
      <c r="J58" s="172">
        <f>J89</f>
        <v>0</v>
      </c>
      <c r="K58" s="173"/>
    </row>
    <row r="59" spans="2:47" s="9" customFormat="1" ht="19.899999999999999" customHeight="1">
      <c r="B59" s="167"/>
      <c r="C59" s="168"/>
      <c r="D59" s="169" t="s">
        <v>127</v>
      </c>
      <c r="E59" s="170"/>
      <c r="F59" s="170"/>
      <c r="G59" s="170"/>
      <c r="H59" s="170"/>
      <c r="I59" s="171"/>
      <c r="J59" s="172">
        <f>J104</f>
        <v>0</v>
      </c>
      <c r="K59" s="173"/>
    </row>
    <row r="60" spans="2:47" s="8" customFormat="1" ht="25" customHeight="1">
      <c r="B60" s="160"/>
      <c r="C60" s="161"/>
      <c r="D60" s="162" t="s">
        <v>128</v>
      </c>
      <c r="E60" s="163"/>
      <c r="F60" s="163"/>
      <c r="G60" s="163"/>
      <c r="H60" s="163"/>
      <c r="I60" s="164"/>
      <c r="J60" s="165">
        <f>J106</f>
        <v>0</v>
      </c>
      <c r="K60" s="166"/>
    </row>
    <row r="61" spans="2:47" s="9" customFormat="1" ht="19.899999999999999" customHeight="1">
      <c r="B61" s="167"/>
      <c r="C61" s="168"/>
      <c r="D61" s="169" t="s">
        <v>129</v>
      </c>
      <c r="E61" s="170"/>
      <c r="F61" s="170"/>
      <c r="G61" s="170"/>
      <c r="H61" s="170"/>
      <c r="I61" s="171"/>
      <c r="J61" s="172">
        <f>J107</f>
        <v>0</v>
      </c>
      <c r="K61" s="173"/>
    </row>
    <row r="62" spans="2:47" s="9" customFormat="1" ht="19.899999999999999" customHeight="1">
      <c r="B62" s="167"/>
      <c r="C62" s="168"/>
      <c r="D62" s="169" t="s">
        <v>130</v>
      </c>
      <c r="E62" s="170"/>
      <c r="F62" s="170"/>
      <c r="G62" s="170"/>
      <c r="H62" s="170"/>
      <c r="I62" s="171"/>
      <c r="J62" s="172">
        <f>J115</f>
        <v>0</v>
      </c>
      <c r="K62" s="173"/>
    </row>
    <row r="63" spans="2:47" s="8" customFormat="1" ht="25" customHeight="1">
      <c r="B63" s="160"/>
      <c r="C63" s="161"/>
      <c r="D63" s="162" t="s">
        <v>131</v>
      </c>
      <c r="E63" s="163"/>
      <c r="F63" s="163"/>
      <c r="G63" s="163"/>
      <c r="H63" s="163"/>
      <c r="I63" s="164"/>
      <c r="J63" s="165">
        <f>J122</f>
        <v>0</v>
      </c>
      <c r="K63" s="166"/>
    </row>
    <row r="64" spans="2:47" s="9" customFormat="1" ht="19.899999999999999" customHeight="1">
      <c r="B64" s="167"/>
      <c r="C64" s="168"/>
      <c r="D64" s="169" t="s">
        <v>132</v>
      </c>
      <c r="E64" s="170"/>
      <c r="F64" s="170"/>
      <c r="G64" s="170"/>
      <c r="H64" s="170"/>
      <c r="I64" s="171"/>
      <c r="J64" s="172">
        <f>J123</f>
        <v>0</v>
      </c>
      <c r="K64" s="173"/>
    </row>
    <row r="65" spans="2:12" s="9" customFormat="1" ht="19.899999999999999" customHeight="1">
      <c r="B65" s="167"/>
      <c r="C65" s="168"/>
      <c r="D65" s="169" t="s">
        <v>133</v>
      </c>
      <c r="E65" s="170"/>
      <c r="F65" s="170"/>
      <c r="G65" s="170"/>
      <c r="H65" s="170"/>
      <c r="I65" s="171"/>
      <c r="J65" s="172">
        <f>J125</f>
        <v>0</v>
      </c>
      <c r="K65" s="173"/>
    </row>
    <row r="66" spans="2:12" s="9" customFormat="1" ht="19.899999999999999" customHeight="1">
      <c r="B66" s="167"/>
      <c r="C66" s="168"/>
      <c r="D66" s="169" t="s">
        <v>134</v>
      </c>
      <c r="E66" s="170"/>
      <c r="F66" s="170"/>
      <c r="G66" s="170"/>
      <c r="H66" s="170"/>
      <c r="I66" s="171"/>
      <c r="J66" s="172">
        <f>J128</f>
        <v>0</v>
      </c>
      <c r="K66" s="173"/>
    </row>
    <row r="67" spans="2:12" s="9" customFormat="1" ht="19.899999999999999" customHeight="1">
      <c r="B67" s="167"/>
      <c r="C67" s="168"/>
      <c r="D67" s="169" t="s">
        <v>135</v>
      </c>
      <c r="E67" s="170"/>
      <c r="F67" s="170"/>
      <c r="G67" s="170"/>
      <c r="H67" s="170"/>
      <c r="I67" s="171"/>
      <c r="J67" s="172">
        <f>J130</f>
        <v>0</v>
      </c>
      <c r="K67" s="173"/>
    </row>
    <row r="68" spans="2:12" s="1" customFormat="1" ht="21.75" customHeight="1">
      <c r="B68" s="43"/>
      <c r="C68" s="44"/>
      <c r="D68" s="44"/>
      <c r="E68" s="44"/>
      <c r="F68" s="44"/>
      <c r="G68" s="44"/>
      <c r="H68" s="44"/>
      <c r="I68" s="129"/>
      <c r="J68" s="44"/>
      <c r="K68" s="47"/>
    </row>
    <row r="69" spans="2:12" s="1" customFormat="1" ht="7" customHeight="1">
      <c r="B69" s="58"/>
      <c r="C69" s="59"/>
      <c r="D69" s="59"/>
      <c r="E69" s="59"/>
      <c r="F69" s="59"/>
      <c r="G69" s="59"/>
      <c r="H69" s="59"/>
      <c r="I69" s="150"/>
      <c r="J69" s="59"/>
      <c r="K69" s="60"/>
    </row>
    <row r="73" spans="2:12" s="1" customFormat="1" ht="7" customHeight="1">
      <c r="B73" s="61"/>
      <c r="C73" s="62"/>
      <c r="D73" s="62"/>
      <c r="E73" s="62"/>
      <c r="F73" s="62"/>
      <c r="G73" s="62"/>
      <c r="H73" s="62"/>
      <c r="I73" s="153"/>
      <c r="J73" s="62"/>
      <c r="K73" s="62"/>
      <c r="L73" s="63"/>
    </row>
    <row r="74" spans="2:12" s="1" customFormat="1" ht="37" customHeight="1">
      <c r="B74" s="43"/>
      <c r="C74" s="64" t="s">
        <v>136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7" customHeight="1">
      <c r="B75" s="43"/>
      <c r="C75" s="65"/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4.5" customHeight="1">
      <c r="B76" s="43"/>
      <c r="C76" s="67" t="s">
        <v>18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2.5" customHeight="1">
      <c r="B77" s="43"/>
      <c r="C77" s="65"/>
      <c r="D77" s="65"/>
      <c r="E77" s="425" t="str">
        <f>E7</f>
        <v>Výměna technologie měnírny Bory - DPS</v>
      </c>
      <c r="F77" s="426"/>
      <c r="G77" s="426"/>
      <c r="H77" s="426"/>
      <c r="I77" s="174"/>
      <c r="J77" s="65"/>
      <c r="K77" s="65"/>
      <c r="L77" s="63"/>
    </row>
    <row r="78" spans="2:12" s="1" customFormat="1" ht="14.5" customHeight="1">
      <c r="B78" s="43"/>
      <c r="C78" s="67" t="s">
        <v>118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393" t="str">
        <f>E9</f>
        <v>PS1 - Rozvodna 22kV</v>
      </c>
      <c r="F79" s="427"/>
      <c r="G79" s="427"/>
      <c r="H79" s="427"/>
      <c r="I79" s="174"/>
      <c r="J79" s="65"/>
      <c r="K79" s="65"/>
      <c r="L79" s="63"/>
    </row>
    <row r="80" spans="2:12" s="1" customFormat="1" ht="7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F12</f>
        <v>Plzeň</v>
      </c>
      <c r="G81" s="65"/>
      <c r="H81" s="65"/>
      <c r="I81" s="176" t="s">
        <v>25</v>
      </c>
      <c r="J81" s="75" t="str">
        <f>IF(J12="","",J12)</f>
        <v>18. 7. 2017</v>
      </c>
      <c r="K81" s="65"/>
      <c r="L81" s="63"/>
    </row>
    <row r="82" spans="2:65" s="1" customFormat="1" ht="7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E15</f>
        <v>Plzeňské městské dopravní podniky, a.s.</v>
      </c>
      <c r="G83" s="65"/>
      <c r="H83" s="65"/>
      <c r="I83" s="176" t="s">
        <v>33</v>
      </c>
      <c r="J83" s="175" t="str">
        <f>E21</f>
        <v xml:space="preserve"> </v>
      </c>
      <c r="K83" s="65"/>
      <c r="L83" s="63"/>
    </row>
    <row r="84" spans="2:65" s="1" customFormat="1" ht="14.5" customHeight="1">
      <c r="B84" s="43"/>
      <c r="C84" s="67" t="s">
        <v>31</v>
      </c>
      <c r="D84" s="65"/>
      <c r="E84" s="65"/>
      <c r="F84" s="175" t="str">
        <f>IF(E18="","",E18)</f>
        <v/>
      </c>
      <c r="G84" s="65"/>
      <c r="H84" s="65"/>
      <c r="I84" s="174"/>
      <c r="J84" s="65"/>
      <c r="K84" s="65"/>
      <c r="L84" s="63"/>
    </row>
    <row r="85" spans="2:65" s="1" customFormat="1" ht="10.4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137</v>
      </c>
      <c r="D86" s="179" t="s">
        <v>56</v>
      </c>
      <c r="E86" s="179" t="s">
        <v>52</v>
      </c>
      <c r="F86" s="179" t="s">
        <v>138</v>
      </c>
      <c r="G86" s="179" t="s">
        <v>139</v>
      </c>
      <c r="H86" s="179" t="s">
        <v>140</v>
      </c>
      <c r="I86" s="180" t="s">
        <v>141</v>
      </c>
      <c r="J86" s="179" t="s">
        <v>122</v>
      </c>
      <c r="K86" s="181" t="s">
        <v>142</v>
      </c>
      <c r="L86" s="182"/>
      <c r="M86" s="83" t="s">
        <v>143</v>
      </c>
      <c r="N86" s="84" t="s">
        <v>41</v>
      </c>
      <c r="O86" s="84" t="s">
        <v>144</v>
      </c>
      <c r="P86" s="84" t="s">
        <v>145</v>
      </c>
      <c r="Q86" s="84" t="s">
        <v>146</v>
      </c>
      <c r="R86" s="84" t="s">
        <v>147</v>
      </c>
      <c r="S86" s="84" t="s">
        <v>148</v>
      </c>
      <c r="T86" s="85" t="s">
        <v>149</v>
      </c>
    </row>
    <row r="87" spans="2:65" s="1" customFormat="1" ht="29.25" customHeight="1">
      <c r="B87" s="43"/>
      <c r="C87" s="89" t="s">
        <v>123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P88+P106+P122</f>
        <v>0</v>
      </c>
      <c r="Q87" s="87"/>
      <c r="R87" s="184">
        <f>R88+R106+R122</f>
        <v>0.33925</v>
      </c>
      <c r="S87" s="87"/>
      <c r="T87" s="185">
        <f>T88+T106+T122</f>
        <v>0</v>
      </c>
      <c r="AT87" s="26" t="s">
        <v>70</v>
      </c>
      <c r="AU87" s="26" t="s">
        <v>124</v>
      </c>
      <c r="BK87" s="186">
        <f>BK88+BK106+BK122</f>
        <v>0</v>
      </c>
    </row>
    <row r="88" spans="2:65" s="11" customFormat="1" ht="37.4" customHeight="1">
      <c r="B88" s="187"/>
      <c r="C88" s="188"/>
      <c r="D88" s="189" t="s">
        <v>70</v>
      </c>
      <c r="E88" s="190" t="s">
        <v>150</v>
      </c>
      <c r="F88" s="190" t="s">
        <v>151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P89+P104</f>
        <v>0</v>
      </c>
      <c r="Q88" s="195"/>
      <c r="R88" s="196">
        <f>R89+R104</f>
        <v>0.33925</v>
      </c>
      <c r="S88" s="195"/>
      <c r="T88" s="197">
        <f>T89+T104</f>
        <v>0</v>
      </c>
      <c r="AR88" s="198" t="s">
        <v>152</v>
      </c>
      <c r="AT88" s="199" t="s">
        <v>70</v>
      </c>
      <c r="AU88" s="199" t="s">
        <v>71</v>
      </c>
      <c r="AY88" s="198" t="s">
        <v>153</v>
      </c>
      <c r="BK88" s="200">
        <f>BK89+BK104</f>
        <v>0</v>
      </c>
    </row>
    <row r="89" spans="2:65" s="11" customFormat="1" ht="19.899999999999999" customHeight="1">
      <c r="B89" s="187"/>
      <c r="C89" s="188"/>
      <c r="D89" s="201" t="s">
        <v>70</v>
      </c>
      <c r="E89" s="202" t="s">
        <v>154</v>
      </c>
      <c r="F89" s="202" t="s">
        <v>155</v>
      </c>
      <c r="G89" s="188"/>
      <c r="H89" s="188"/>
      <c r="I89" s="191"/>
      <c r="J89" s="203">
        <f>BK89</f>
        <v>0</v>
      </c>
      <c r="K89" s="188"/>
      <c r="L89" s="193"/>
      <c r="M89" s="194"/>
      <c r="N89" s="195"/>
      <c r="O89" s="195"/>
      <c r="P89" s="196">
        <f>SUM(P90:P103)</f>
        <v>0</v>
      </c>
      <c r="Q89" s="195"/>
      <c r="R89" s="196">
        <f>SUM(R90:R103)</f>
        <v>0.33925</v>
      </c>
      <c r="S89" s="195"/>
      <c r="T89" s="197">
        <f>SUM(T90:T103)</f>
        <v>0</v>
      </c>
      <c r="AR89" s="198" t="s">
        <v>152</v>
      </c>
      <c r="AT89" s="199" t="s">
        <v>70</v>
      </c>
      <c r="AU89" s="199" t="s">
        <v>79</v>
      </c>
      <c r="AY89" s="198" t="s">
        <v>153</v>
      </c>
      <c r="BK89" s="200">
        <f>SUM(BK90:BK103)</f>
        <v>0</v>
      </c>
    </row>
    <row r="90" spans="2:65" s="1" customFormat="1" ht="31.5" customHeight="1">
      <c r="B90" s="43"/>
      <c r="C90" s="204" t="s">
        <v>79</v>
      </c>
      <c r="D90" s="204" t="s">
        <v>156</v>
      </c>
      <c r="E90" s="205" t="s">
        <v>157</v>
      </c>
      <c r="F90" s="206" t="s">
        <v>158</v>
      </c>
      <c r="G90" s="207" t="s">
        <v>159</v>
      </c>
      <c r="H90" s="208">
        <v>24</v>
      </c>
      <c r="I90" s="209"/>
      <c r="J90" s="210">
        <f>ROUND(I90*H90,2)</f>
        <v>0</v>
      </c>
      <c r="K90" s="206" t="s">
        <v>160</v>
      </c>
      <c r="L90" s="63"/>
      <c r="M90" s="211" t="s">
        <v>21</v>
      </c>
      <c r="N90" s="212" t="s">
        <v>42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161</v>
      </c>
      <c r="AT90" s="26" t="s">
        <v>156</v>
      </c>
      <c r="AU90" s="26" t="s">
        <v>81</v>
      </c>
      <c r="AY90" s="26" t="s">
        <v>153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79</v>
      </c>
      <c r="BK90" s="215">
        <f>ROUND(I90*H90,2)</f>
        <v>0</v>
      </c>
      <c r="BL90" s="26" t="s">
        <v>161</v>
      </c>
      <c r="BM90" s="26" t="s">
        <v>162</v>
      </c>
    </row>
    <row r="91" spans="2:65" s="12" customFormat="1">
      <c r="B91" s="216"/>
      <c r="C91" s="217"/>
      <c r="D91" s="218" t="s">
        <v>163</v>
      </c>
      <c r="E91" s="219" t="s">
        <v>21</v>
      </c>
      <c r="F91" s="220" t="s">
        <v>164</v>
      </c>
      <c r="G91" s="217"/>
      <c r="H91" s="221">
        <v>24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163</v>
      </c>
      <c r="AU91" s="227" t="s">
        <v>81</v>
      </c>
      <c r="AV91" s="12" t="s">
        <v>81</v>
      </c>
      <c r="AW91" s="12" t="s">
        <v>35</v>
      </c>
      <c r="AX91" s="12" t="s">
        <v>79</v>
      </c>
      <c r="AY91" s="227" t="s">
        <v>153</v>
      </c>
    </row>
    <row r="92" spans="2:65" s="1" customFormat="1" ht="22.5" customHeight="1">
      <c r="B92" s="43"/>
      <c r="C92" s="228" t="s">
        <v>81</v>
      </c>
      <c r="D92" s="228" t="s">
        <v>150</v>
      </c>
      <c r="E92" s="229" t="s">
        <v>165</v>
      </c>
      <c r="F92" s="230" t="s">
        <v>166</v>
      </c>
      <c r="G92" s="231" t="s">
        <v>159</v>
      </c>
      <c r="H92" s="232">
        <v>24</v>
      </c>
      <c r="I92" s="233"/>
      <c r="J92" s="234">
        <f>ROUND(I92*H92,2)</f>
        <v>0</v>
      </c>
      <c r="K92" s="230" t="s">
        <v>21</v>
      </c>
      <c r="L92" s="235"/>
      <c r="M92" s="236" t="s">
        <v>21</v>
      </c>
      <c r="N92" s="237" t="s">
        <v>42</v>
      </c>
      <c r="O92" s="44"/>
      <c r="P92" s="213">
        <f>O92*H92</f>
        <v>0</v>
      </c>
      <c r="Q92" s="213">
        <v>2.0999999999999999E-3</v>
      </c>
      <c r="R92" s="213">
        <f>Q92*H92</f>
        <v>5.04E-2</v>
      </c>
      <c r="S92" s="213">
        <v>0</v>
      </c>
      <c r="T92" s="214">
        <f>S92*H92</f>
        <v>0</v>
      </c>
      <c r="AR92" s="26" t="s">
        <v>167</v>
      </c>
      <c r="AT92" s="26" t="s">
        <v>150</v>
      </c>
      <c r="AU92" s="26" t="s">
        <v>81</v>
      </c>
      <c r="AY92" s="26" t="s">
        <v>153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79</v>
      </c>
      <c r="BK92" s="215">
        <f>ROUND(I92*H92,2)</f>
        <v>0</v>
      </c>
      <c r="BL92" s="26" t="s">
        <v>167</v>
      </c>
      <c r="BM92" s="26" t="s">
        <v>168</v>
      </c>
    </row>
    <row r="93" spans="2:65" s="1" customFormat="1" ht="31.5" customHeight="1">
      <c r="B93" s="43"/>
      <c r="C93" s="204" t="s">
        <v>152</v>
      </c>
      <c r="D93" s="204" t="s">
        <v>156</v>
      </c>
      <c r="E93" s="205" t="s">
        <v>169</v>
      </c>
      <c r="F93" s="206" t="s">
        <v>170</v>
      </c>
      <c r="G93" s="207" t="s">
        <v>159</v>
      </c>
      <c r="H93" s="208">
        <v>6</v>
      </c>
      <c r="I93" s="209"/>
      <c r="J93" s="210">
        <f>ROUND(I93*H93,2)</f>
        <v>0</v>
      </c>
      <c r="K93" s="206" t="s">
        <v>160</v>
      </c>
      <c r="L93" s="63"/>
      <c r="M93" s="211" t="s">
        <v>21</v>
      </c>
      <c r="N93" s="212" t="s">
        <v>42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161</v>
      </c>
      <c r="AT93" s="26" t="s">
        <v>156</v>
      </c>
      <c r="AU93" s="26" t="s">
        <v>81</v>
      </c>
      <c r="AY93" s="26" t="s">
        <v>153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79</v>
      </c>
      <c r="BK93" s="215">
        <f>ROUND(I93*H93,2)</f>
        <v>0</v>
      </c>
      <c r="BL93" s="26" t="s">
        <v>161</v>
      </c>
      <c r="BM93" s="26" t="s">
        <v>171</v>
      </c>
    </row>
    <row r="94" spans="2:65" s="12" customFormat="1">
      <c r="B94" s="216"/>
      <c r="C94" s="217"/>
      <c r="D94" s="218" t="s">
        <v>163</v>
      </c>
      <c r="E94" s="219" t="s">
        <v>21</v>
      </c>
      <c r="F94" s="220" t="s">
        <v>172</v>
      </c>
      <c r="G94" s="217"/>
      <c r="H94" s="221">
        <v>6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163</v>
      </c>
      <c r="AU94" s="227" t="s">
        <v>81</v>
      </c>
      <c r="AV94" s="12" t="s">
        <v>81</v>
      </c>
      <c r="AW94" s="12" t="s">
        <v>35</v>
      </c>
      <c r="AX94" s="12" t="s">
        <v>79</v>
      </c>
      <c r="AY94" s="227" t="s">
        <v>153</v>
      </c>
    </row>
    <row r="95" spans="2:65" s="1" customFormat="1" ht="22.5" customHeight="1">
      <c r="B95" s="43"/>
      <c r="C95" s="228" t="s">
        <v>173</v>
      </c>
      <c r="D95" s="228" t="s">
        <v>150</v>
      </c>
      <c r="E95" s="229" t="s">
        <v>174</v>
      </c>
      <c r="F95" s="230" t="s">
        <v>175</v>
      </c>
      <c r="G95" s="231" t="s">
        <v>159</v>
      </c>
      <c r="H95" s="232">
        <v>6</v>
      </c>
      <c r="I95" s="233"/>
      <c r="J95" s="234">
        <f>ROUND(I95*H95,2)</f>
        <v>0</v>
      </c>
      <c r="K95" s="230" t="s">
        <v>21</v>
      </c>
      <c r="L95" s="235"/>
      <c r="M95" s="236" t="s">
        <v>21</v>
      </c>
      <c r="N95" s="237" t="s">
        <v>42</v>
      </c>
      <c r="O95" s="44"/>
      <c r="P95" s="213">
        <f>O95*H95</f>
        <v>0</v>
      </c>
      <c r="Q95" s="213">
        <v>2.0999999999999999E-3</v>
      </c>
      <c r="R95" s="213">
        <f>Q95*H95</f>
        <v>1.26E-2</v>
      </c>
      <c r="S95" s="213">
        <v>0</v>
      </c>
      <c r="T95" s="214">
        <f>S95*H95</f>
        <v>0</v>
      </c>
      <c r="AR95" s="26" t="s">
        <v>167</v>
      </c>
      <c r="AT95" s="26" t="s">
        <v>150</v>
      </c>
      <c r="AU95" s="26" t="s">
        <v>81</v>
      </c>
      <c r="AY95" s="26" t="s">
        <v>153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79</v>
      </c>
      <c r="BK95" s="215">
        <f>ROUND(I95*H95,2)</f>
        <v>0</v>
      </c>
      <c r="BL95" s="26" t="s">
        <v>167</v>
      </c>
      <c r="BM95" s="26" t="s">
        <v>176</v>
      </c>
    </row>
    <row r="96" spans="2:65" s="1" customFormat="1" ht="22.5" customHeight="1">
      <c r="B96" s="43"/>
      <c r="C96" s="204" t="s">
        <v>177</v>
      </c>
      <c r="D96" s="204" t="s">
        <v>156</v>
      </c>
      <c r="E96" s="205" t="s">
        <v>178</v>
      </c>
      <c r="F96" s="206" t="s">
        <v>179</v>
      </c>
      <c r="G96" s="207" t="s">
        <v>159</v>
      </c>
      <c r="H96" s="208">
        <v>1</v>
      </c>
      <c r="I96" s="209"/>
      <c r="J96" s="210">
        <f>ROUND(I96*H96,2)</f>
        <v>0</v>
      </c>
      <c r="K96" s="206" t="s">
        <v>180</v>
      </c>
      <c r="L96" s="63"/>
      <c r="M96" s="211" t="s">
        <v>21</v>
      </c>
      <c r="N96" s="212" t="s">
        <v>42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161</v>
      </c>
      <c r="AT96" s="26" t="s">
        <v>156</v>
      </c>
      <c r="AU96" s="26" t="s">
        <v>81</v>
      </c>
      <c r="AY96" s="26" t="s">
        <v>153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79</v>
      </c>
      <c r="BK96" s="215">
        <f>ROUND(I96*H96,2)</f>
        <v>0</v>
      </c>
      <c r="BL96" s="26" t="s">
        <v>161</v>
      </c>
      <c r="BM96" s="26" t="s">
        <v>181</v>
      </c>
    </row>
    <row r="97" spans="2:65" s="1" customFormat="1" ht="31.5" customHeight="1">
      <c r="B97" s="43"/>
      <c r="C97" s="228" t="s">
        <v>182</v>
      </c>
      <c r="D97" s="228" t="s">
        <v>150</v>
      </c>
      <c r="E97" s="229" t="s">
        <v>183</v>
      </c>
      <c r="F97" s="230" t="s">
        <v>184</v>
      </c>
      <c r="G97" s="231" t="s">
        <v>159</v>
      </c>
      <c r="H97" s="232">
        <v>1</v>
      </c>
      <c r="I97" s="233"/>
      <c r="J97" s="234">
        <f>ROUND(I97*H97,2)</f>
        <v>0</v>
      </c>
      <c r="K97" s="230" t="s">
        <v>21</v>
      </c>
      <c r="L97" s="235"/>
      <c r="M97" s="236" t="s">
        <v>21</v>
      </c>
      <c r="N97" s="237" t="s">
        <v>42</v>
      </c>
      <c r="O97" s="44"/>
      <c r="P97" s="213">
        <f>O97*H97</f>
        <v>0</v>
      </c>
      <c r="Q97" s="213">
        <v>1.2999999999999999E-2</v>
      </c>
      <c r="R97" s="213">
        <f>Q97*H97</f>
        <v>1.2999999999999999E-2</v>
      </c>
      <c r="S97" s="213">
        <v>0</v>
      </c>
      <c r="T97" s="214">
        <f>S97*H97</f>
        <v>0</v>
      </c>
      <c r="AR97" s="26" t="s">
        <v>167</v>
      </c>
      <c r="AT97" s="26" t="s">
        <v>150</v>
      </c>
      <c r="AU97" s="26" t="s">
        <v>81</v>
      </c>
      <c r="AY97" s="26" t="s">
        <v>153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79</v>
      </c>
      <c r="BK97" s="215">
        <f>ROUND(I97*H97,2)</f>
        <v>0</v>
      </c>
      <c r="BL97" s="26" t="s">
        <v>167</v>
      </c>
      <c r="BM97" s="26" t="s">
        <v>185</v>
      </c>
    </row>
    <row r="98" spans="2:65" s="1" customFormat="1" ht="22.5" customHeight="1">
      <c r="B98" s="43"/>
      <c r="C98" s="204" t="s">
        <v>186</v>
      </c>
      <c r="D98" s="204" t="s">
        <v>156</v>
      </c>
      <c r="E98" s="205" t="s">
        <v>187</v>
      </c>
      <c r="F98" s="206" t="s">
        <v>188</v>
      </c>
      <c r="G98" s="207" t="s">
        <v>189</v>
      </c>
      <c r="H98" s="208">
        <v>252</v>
      </c>
      <c r="I98" s="209"/>
      <c r="J98" s="210">
        <f>ROUND(I98*H98,2)</f>
        <v>0</v>
      </c>
      <c r="K98" s="206" t="s">
        <v>160</v>
      </c>
      <c r="L98" s="63"/>
      <c r="M98" s="211" t="s">
        <v>21</v>
      </c>
      <c r="N98" s="212" t="s">
        <v>42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161</v>
      </c>
      <c r="AT98" s="26" t="s">
        <v>156</v>
      </c>
      <c r="AU98" s="26" t="s">
        <v>81</v>
      </c>
      <c r="AY98" s="26" t="s">
        <v>153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79</v>
      </c>
      <c r="BK98" s="215">
        <f>ROUND(I98*H98,2)</f>
        <v>0</v>
      </c>
      <c r="BL98" s="26" t="s">
        <v>161</v>
      </c>
      <c r="BM98" s="26" t="s">
        <v>190</v>
      </c>
    </row>
    <row r="99" spans="2:65" s="12" customFormat="1">
      <c r="B99" s="216"/>
      <c r="C99" s="217"/>
      <c r="D99" s="218" t="s">
        <v>163</v>
      </c>
      <c r="E99" s="219" t="s">
        <v>21</v>
      </c>
      <c r="F99" s="220" t="s">
        <v>191</v>
      </c>
      <c r="G99" s="217"/>
      <c r="H99" s="221">
        <v>252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163</v>
      </c>
      <c r="AU99" s="227" t="s">
        <v>81</v>
      </c>
      <c r="AV99" s="12" t="s">
        <v>81</v>
      </c>
      <c r="AW99" s="12" t="s">
        <v>35</v>
      </c>
      <c r="AX99" s="12" t="s">
        <v>79</v>
      </c>
      <c r="AY99" s="227" t="s">
        <v>153</v>
      </c>
    </row>
    <row r="100" spans="2:65" s="1" customFormat="1" ht="22.5" customHeight="1">
      <c r="B100" s="43"/>
      <c r="C100" s="228" t="s">
        <v>192</v>
      </c>
      <c r="D100" s="228" t="s">
        <v>150</v>
      </c>
      <c r="E100" s="229" t="s">
        <v>193</v>
      </c>
      <c r="F100" s="230" t="s">
        <v>194</v>
      </c>
      <c r="G100" s="231" t="s">
        <v>189</v>
      </c>
      <c r="H100" s="232">
        <v>252</v>
      </c>
      <c r="I100" s="233"/>
      <c r="J100" s="234">
        <f>ROUND(I100*H100,2)</f>
        <v>0</v>
      </c>
      <c r="K100" s="230" t="s">
        <v>160</v>
      </c>
      <c r="L100" s="235"/>
      <c r="M100" s="236" t="s">
        <v>21</v>
      </c>
      <c r="N100" s="237" t="s">
        <v>42</v>
      </c>
      <c r="O100" s="44"/>
      <c r="P100" s="213">
        <f>O100*H100</f>
        <v>0</v>
      </c>
      <c r="Q100" s="213">
        <v>8.7000000000000001E-4</v>
      </c>
      <c r="R100" s="213">
        <f>Q100*H100</f>
        <v>0.21923999999999999</v>
      </c>
      <c r="S100" s="213">
        <v>0</v>
      </c>
      <c r="T100" s="214">
        <f>S100*H100</f>
        <v>0</v>
      </c>
      <c r="AR100" s="26" t="s">
        <v>167</v>
      </c>
      <c r="AT100" s="26" t="s">
        <v>150</v>
      </c>
      <c r="AU100" s="26" t="s">
        <v>81</v>
      </c>
      <c r="AY100" s="26" t="s">
        <v>153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79</v>
      </c>
      <c r="BK100" s="215">
        <f>ROUND(I100*H100,2)</f>
        <v>0</v>
      </c>
      <c r="BL100" s="26" t="s">
        <v>167</v>
      </c>
      <c r="BM100" s="26" t="s">
        <v>195</v>
      </c>
    </row>
    <row r="101" spans="2:65" s="1" customFormat="1" ht="22.5" customHeight="1">
      <c r="B101" s="43"/>
      <c r="C101" s="204" t="s">
        <v>196</v>
      </c>
      <c r="D101" s="204" t="s">
        <v>156</v>
      </c>
      <c r="E101" s="205" t="s">
        <v>197</v>
      </c>
      <c r="F101" s="206" t="s">
        <v>198</v>
      </c>
      <c r="G101" s="207" t="s">
        <v>189</v>
      </c>
      <c r="H101" s="208">
        <v>27</v>
      </c>
      <c r="I101" s="209"/>
      <c r="J101" s="210">
        <f>ROUND(I101*H101,2)</f>
        <v>0</v>
      </c>
      <c r="K101" s="206" t="s">
        <v>160</v>
      </c>
      <c r="L101" s="63"/>
      <c r="M101" s="211" t="s">
        <v>21</v>
      </c>
      <c r="N101" s="212" t="s">
        <v>42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161</v>
      </c>
      <c r="AT101" s="26" t="s">
        <v>156</v>
      </c>
      <c r="AU101" s="26" t="s">
        <v>81</v>
      </c>
      <c r="AY101" s="26" t="s">
        <v>153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79</v>
      </c>
      <c r="BK101" s="215">
        <f>ROUND(I101*H101,2)</f>
        <v>0</v>
      </c>
      <c r="BL101" s="26" t="s">
        <v>161</v>
      </c>
      <c r="BM101" s="26" t="s">
        <v>199</v>
      </c>
    </row>
    <row r="102" spans="2:65" s="12" customFormat="1">
      <c r="B102" s="216"/>
      <c r="C102" s="217"/>
      <c r="D102" s="218" t="s">
        <v>163</v>
      </c>
      <c r="E102" s="219" t="s">
        <v>21</v>
      </c>
      <c r="F102" s="220" t="s">
        <v>200</v>
      </c>
      <c r="G102" s="217"/>
      <c r="H102" s="221">
        <v>27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163</v>
      </c>
      <c r="AU102" s="227" t="s">
        <v>81</v>
      </c>
      <c r="AV102" s="12" t="s">
        <v>81</v>
      </c>
      <c r="AW102" s="12" t="s">
        <v>35</v>
      </c>
      <c r="AX102" s="12" t="s">
        <v>79</v>
      </c>
      <c r="AY102" s="227" t="s">
        <v>153</v>
      </c>
    </row>
    <row r="103" spans="2:65" s="1" customFormat="1" ht="22.5" customHeight="1">
      <c r="B103" s="43"/>
      <c r="C103" s="228" t="s">
        <v>201</v>
      </c>
      <c r="D103" s="228" t="s">
        <v>150</v>
      </c>
      <c r="E103" s="229" t="s">
        <v>202</v>
      </c>
      <c r="F103" s="230" t="s">
        <v>203</v>
      </c>
      <c r="G103" s="231" t="s">
        <v>189</v>
      </c>
      <c r="H103" s="232">
        <v>27</v>
      </c>
      <c r="I103" s="233"/>
      <c r="J103" s="234">
        <f>ROUND(I103*H103,2)</f>
        <v>0</v>
      </c>
      <c r="K103" s="230" t="s">
        <v>160</v>
      </c>
      <c r="L103" s="235"/>
      <c r="M103" s="236" t="s">
        <v>21</v>
      </c>
      <c r="N103" s="237" t="s">
        <v>42</v>
      </c>
      <c r="O103" s="44"/>
      <c r="P103" s="213">
        <f>O103*H103</f>
        <v>0</v>
      </c>
      <c r="Q103" s="213">
        <v>1.6299999999999999E-3</v>
      </c>
      <c r="R103" s="213">
        <f>Q103*H103</f>
        <v>4.4010000000000001E-2</v>
      </c>
      <c r="S103" s="213">
        <v>0</v>
      </c>
      <c r="T103" s="214">
        <f>S103*H103</f>
        <v>0</v>
      </c>
      <c r="AR103" s="26" t="s">
        <v>167</v>
      </c>
      <c r="AT103" s="26" t="s">
        <v>150</v>
      </c>
      <c r="AU103" s="26" t="s">
        <v>81</v>
      </c>
      <c r="AY103" s="26" t="s">
        <v>153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79</v>
      </c>
      <c r="BK103" s="215">
        <f>ROUND(I103*H103,2)</f>
        <v>0</v>
      </c>
      <c r="BL103" s="26" t="s">
        <v>167</v>
      </c>
      <c r="BM103" s="26" t="s">
        <v>204</v>
      </c>
    </row>
    <row r="104" spans="2:65" s="11" customFormat="1" ht="29.9" customHeight="1">
      <c r="B104" s="187"/>
      <c r="C104" s="188"/>
      <c r="D104" s="201" t="s">
        <v>70</v>
      </c>
      <c r="E104" s="202" t="s">
        <v>205</v>
      </c>
      <c r="F104" s="202" t="s">
        <v>206</v>
      </c>
      <c r="G104" s="188"/>
      <c r="H104" s="188"/>
      <c r="I104" s="191"/>
      <c r="J104" s="203">
        <f>BK104</f>
        <v>0</v>
      </c>
      <c r="K104" s="188"/>
      <c r="L104" s="193"/>
      <c r="M104" s="194"/>
      <c r="N104" s="195"/>
      <c r="O104" s="195"/>
      <c r="P104" s="196">
        <f>P105</f>
        <v>0</v>
      </c>
      <c r="Q104" s="195"/>
      <c r="R104" s="196">
        <f>R105</f>
        <v>0</v>
      </c>
      <c r="S104" s="195"/>
      <c r="T104" s="197">
        <f>T105</f>
        <v>0</v>
      </c>
      <c r="AR104" s="198" t="s">
        <v>152</v>
      </c>
      <c r="AT104" s="199" t="s">
        <v>70</v>
      </c>
      <c r="AU104" s="199" t="s">
        <v>79</v>
      </c>
      <c r="AY104" s="198" t="s">
        <v>153</v>
      </c>
      <c r="BK104" s="200">
        <f>BK105</f>
        <v>0</v>
      </c>
    </row>
    <row r="105" spans="2:65" s="1" customFormat="1" ht="22.5" customHeight="1">
      <c r="B105" s="43"/>
      <c r="C105" s="204" t="s">
        <v>207</v>
      </c>
      <c r="D105" s="204" t="s">
        <v>156</v>
      </c>
      <c r="E105" s="205" t="s">
        <v>208</v>
      </c>
      <c r="F105" s="206" t="s">
        <v>209</v>
      </c>
      <c r="G105" s="207" t="s">
        <v>210</v>
      </c>
      <c r="H105" s="208">
        <v>1</v>
      </c>
      <c r="I105" s="209"/>
      <c r="J105" s="210">
        <f>ROUND(I105*H105,2)</f>
        <v>0</v>
      </c>
      <c r="K105" s="206" t="s">
        <v>180</v>
      </c>
      <c r="L105" s="63"/>
      <c r="M105" s="211" t="s">
        <v>21</v>
      </c>
      <c r="N105" s="212" t="s">
        <v>42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161</v>
      </c>
      <c r="AT105" s="26" t="s">
        <v>156</v>
      </c>
      <c r="AU105" s="26" t="s">
        <v>81</v>
      </c>
      <c r="AY105" s="26" t="s">
        <v>153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79</v>
      </c>
      <c r="BK105" s="215">
        <f>ROUND(I105*H105,2)</f>
        <v>0</v>
      </c>
      <c r="BL105" s="26" t="s">
        <v>161</v>
      </c>
      <c r="BM105" s="26" t="s">
        <v>211</v>
      </c>
    </row>
    <row r="106" spans="2:65" s="11" customFormat="1" ht="37.4" customHeight="1">
      <c r="B106" s="187"/>
      <c r="C106" s="188"/>
      <c r="D106" s="189" t="s">
        <v>70</v>
      </c>
      <c r="E106" s="190" t="s">
        <v>212</v>
      </c>
      <c r="F106" s="190" t="s">
        <v>213</v>
      </c>
      <c r="G106" s="188"/>
      <c r="H106" s="188"/>
      <c r="I106" s="191"/>
      <c r="J106" s="192">
        <f>BK106</f>
        <v>0</v>
      </c>
      <c r="K106" s="188"/>
      <c r="L106" s="193"/>
      <c r="M106" s="194"/>
      <c r="N106" s="195"/>
      <c r="O106" s="195"/>
      <c r="P106" s="196">
        <f>P107+P115</f>
        <v>0</v>
      </c>
      <c r="Q106" s="195"/>
      <c r="R106" s="196">
        <f>R107+R115</f>
        <v>0</v>
      </c>
      <c r="S106" s="195"/>
      <c r="T106" s="197">
        <f>T107+T115</f>
        <v>0</v>
      </c>
      <c r="AR106" s="198" t="s">
        <v>173</v>
      </c>
      <c r="AT106" s="199" t="s">
        <v>70</v>
      </c>
      <c r="AU106" s="199" t="s">
        <v>71</v>
      </c>
      <c r="AY106" s="198" t="s">
        <v>153</v>
      </c>
      <c r="BK106" s="200">
        <f>BK107+BK115</f>
        <v>0</v>
      </c>
    </row>
    <row r="107" spans="2:65" s="11" customFormat="1" ht="19.899999999999999" customHeight="1">
      <c r="B107" s="187"/>
      <c r="C107" s="188"/>
      <c r="D107" s="201" t="s">
        <v>70</v>
      </c>
      <c r="E107" s="202" t="s">
        <v>214</v>
      </c>
      <c r="F107" s="202" t="s">
        <v>215</v>
      </c>
      <c r="G107" s="188"/>
      <c r="H107" s="188"/>
      <c r="I107" s="191"/>
      <c r="J107" s="203">
        <f>BK107</f>
        <v>0</v>
      </c>
      <c r="K107" s="188"/>
      <c r="L107" s="193"/>
      <c r="M107" s="194"/>
      <c r="N107" s="195"/>
      <c r="O107" s="195"/>
      <c r="P107" s="196">
        <f>SUM(P108:P114)</f>
        <v>0</v>
      </c>
      <c r="Q107" s="195"/>
      <c r="R107" s="196">
        <f>SUM(R108:R114)</f>
        <v>0</v>
      </c>
      <c r="S107" s="195"/>
      <c r="T107" s="197">
        <f>SUM(T108:T114)</f>
        <v>0</v>
      </c>
      <c r="AR107" s="198" t="s">
        <v>79</v>
      </c>
      <c r="AT107" s="199" t="s">
        <v>70</v>
      </c>
      <c r="AU107" s="199" t="s">
        <v>79</v>
      </c>
      <c r="AY107" s="198" t="s">
        <v>153</v>
      </c>
      <c r="BK107" s="200">
        <f>SUM(BK108:BK114)</f>
        <v>0</v>
      </c>
    </row>
    <row r="108" spans="2:65" s="1" customFormat="1" ht="22.5" customHeight="1">
      <c r="B108" s="43"/>
      <c r="C108" s="228" t="s">
        <v>216</v>
      </c>
      <c r="D108" s="228" t="s">
        <v>150</v>
      </c>
      <c r="E108" s="229" t="s">
        <v>217</v>
      </c>
      <c r="F108" s="230" t="s">
        <v>218</v>
      </c>
      <c r="G108" s="231" t="s">
        <v>219</v>
      </c>
      <c r="H108" s="232">
        <v>1</v>
      </c>
      <c r="I108" s="233"/>
      <c r="J108" s="234">
        <f t="shared" ref="J108:J113" si="0">ROUND(I108*H108,2)</f>
        <v>0</v>
      </c>
      <c r="K108" s="230" t="s">
        <v>21</v>
      </c>
      <c r="L108" s="235"/>
      <c r="M108" s="236" t="s">
        <v>21</v>
      </c>
      <c r="N108" s="237" t="s">
        <v>42</v>
      </c>
      <c r="O108" s="44"/>
      <c r="P108" s="213">
        <f t="shared" ref="P108:P113" si="1">O108*H108</f>
        <v>0</v>
      </c>
      <c r="Q108" s="213">
        <v>0</v>
      </c>
      <c r="R108" s="213">
        <f t="shared" ref="R108:R113" si="2">Q108*H108</f>
        <v>0</v>
      </c>
      <c r="S108" s="213">
        <v>0</v>
      </c>
      <c r="T108" s="214">
        <f t="shared" ref="T108:T113" si="3">S108*H108</f>
        <v>0</v>
      </c>
      <c r="AR108" s="26" t="s">
        <v>167</v>
      </c>
      <c r="AT108" s="26" t="s">
        <v>150</v>
      </c>
      <c r="AU108" s="26" t="s">
        <v>81</v>
      </c>
      <c r="AY108" s="26" t="s">
        <v>153</v>
      </c>
      <c r="BE108" s="215">
        <f t="shared" ref="BE108:BE113" si="4">IF(N108="základní",J108,0)</f>
        <v>0</v>
      </c>
      <c r="BF108" s="215">
        <f t="shared" ref="BF108:BF113" si="5">IF(N108="snížená",J108,0)</f>
        <v>0</v>
      </c>
      <c r="BG108" s="215">
        <f t="shared" ref="BG108:BG113" si="6">IF(N108="zákl. přenesená",J108,0)</f>
        <v>0</v>
      </c>
      <c r="BH108" s="215">
        <f t="shared" ref="BH108:BH113" si="7">IF(N108="sníž. přenesená",J108,0)</f>
        <v>0</v>
      </c>
      <c r="BI108" s="215">
        <f t="shared" ref="BI108:BI113" si="8">IF(N108="nulová",J108,0)</f>
        <v>0</v>
      </c>
      <c r="BJ108" s="26" t="s">
        <v>79</v>
      </c>
      <c r="BK108" s="215">
        <f t="shared" ref="BK108:BK113" si="9">ROUND(I108*H108,2)</f>
        <v>0</v>
      </c>
      <c r="BL108" s="26" t="s">
        <v>167</v>
      </c>
      <c r="BM108" s="26" t="s">
        <v>220</v>
      </c>
    </row>
    <row r="109" spans="2:65" s="1" customFormat="1" ht="31.5" customHeight="1">
      <c r="B109" s="43"/>
      <c r="C109" s="228" t="s">
        <v>221</v>
      </c>
      <c r="D109" s="228" t="s">
        <v>150</v>
      </c>
      <c r="E109" s="229" t="s">
        <v>222</v>
      </c>
      <c r="F109" s="230" t="s">
        <v>223</v>
      </c>
      <c r="G109" s="231" t="s">
        <v>219</v>
      </c>
      <c r="H109" s="232">
        <v>1</v>
      </c>
      <c r="I109" s="233"/>
      <c r="J109" s="234">
        <f t="shared" si="0"/>
        <v>0</v>
      </c>
      <c r="K109" s="230" t="s">
        <v>21</v>
      </c>
      <c r="L109" s="235"/>
      <c r="M109" s="236" t="s">
        <v>21</v>
      </c>
      <c r="N109" s="237" t="s">
        <v>42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167</v>
      </c>
      <c r="AT109" s="26" t="s">
        <v>150</v>
      </c>
      <c r="AU109" s="26" t="s">
        <v>81</v>
      </c>
      <c r="AY109" s="26" t="s">
        <v>153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79</v>
      </c>
      <c r="BK109" s="215">
        <f t="shared" si="9"/>
        <v>0</v>
      </c>
      <c r="BL109" s="26" t="s">
        <v>167</v>
      </c>
      <c r="BM109" s="26" t="s">
        <v>224</v>
      </c>
    </row>
    <row r="110" spans="2:65" s="1" customFormat="1" ht="44.25" customHeight="1">
      <c r="B110" s="43"/>
      <c r="C110" s="228" t="s">
        <v>225</v>
      </c>
      <c r="D110" s="228" t="s">
        <v>150</v>
      </c>
      <c r="E110" s="229" t="s">
        <v>226</v>
      </c>
      <c r="F110" s="230" t="s">
        <v>227</v>
      </c>
      <c r="G110" s="231" t="s">
        <v>219</v>
      </c>
      <c r="H110" s="232">
        <v>1</v>
      </c>
      <c r="I110" s="233"/>
      <c r="J110" s="234">
        <f t="shared" si="0"/>
        <v>0</v>
      </c>
      <c r="K110" s="230" t="s">
        <v>21</v>
      </c>
      <c r="L110" s="235"/>
      <c r="M110" s="236" t="s">
        <v>21</v>
      </c>
      <c r="N110" s="237" t="s">
        <v>42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167</v>
      </c>
      <c r="AT110" s="26" t="s">
        <v>150</v>
      </c>
      <c r="AU110" s="26" t="s">
        <v>81</v>
      </c>
      <c r="AY110" s="26" t="s">
        <v>153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79</v>
      </c>
      <c r="BK110" s="215">
        <f t="shared" si="9"/>
        <v>0</v>
      </c>
      <c r="BL110" s="26" t="s">
        <v>167</v>
      </c>
      <c r="BM110" s="26" t="s">
        <v>228</v>
      </c>
    </row>
    <row r="111" spans="2:65" s="1" customFormat="1" ht="31.5" customHeight="1">
      <c r="B111" s="43"/>
      <c r="C111" s="228" t="s">
        <v>9</v>
      </c>
      <c r="D111" s="228" t="s">
        <v>150</v>
      </c>
      <c r="E111" s="229" t="s">
        <v>229</v>
      </c>
      <c r="F111" s="230" t="s">
        <v>230</v>
      </c>
      <c r="G111" s="231" t="s">
        <v>219</v>
      </c>
      <c r="H111" s="232">
        <v>3</v>
      </c>
      <c r="I111" s="233"/>
      <c r="J111" s="234">
        <f t="shared" si="0"/>
        <v>0</v>
      </c>
      <c r="K111" s="230" t="s">
        <v>21</v>
      </c>
      <c r="L111" s="235"/>
      <c r="M111" s="236" t="s">
        <v>21</v>
      </c>
      <c r="N111" s="237" t="s">
        <v>42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167</v>
      </c>
      <c r="AT111" s="26" t="s">
        <v>150</v>
      </c>
      <c r="AU111" s="26" t="s">
        <v>81</v>
      </c>
      <c r="AY111" s="26" t="s">
        <v>153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79</v>
      </c>
      <c r="BK111" s="215">
        <f t="shared" si="9"/>
        <v>0</v>
      </c>
      <c r="BL111" s="26" t="s">
        <v>167</v>
      </c>
      <c r="BM111" s="26" t="s">
        <v>231</v>
      </c>
    </row>
    <row r="112" spans="2:65" s="1" customFormat="1" ht="22.5" customHeight="1">
      <c r="B112" s="43"/>
      <c r="C112" s="228" t="s">
        <v>232</v>
      </c>
      <c r="D112" s="228" t="s">
        <v>150</v>
      </c>
      <c r="E112" s="229" t="s">
        <v>233</v>
      </c>
      <c r="F112" s="230" t="s">
        <v>234</v>
      </c>
      <c r="G112" s="231" t="s">
        <v>219</v>
      </c>
      <c r="H112" s="232">
        <v>1</v>
      </c>
      <c r="I112" s="233"/>
      <c r="J112" s="234">
        <f t="shared" si="0"/>
        <v>0</v>
      </c>
      <c r="K112" s="230" t="s">
        <v>21</v>
      </c>
      <c r="L112" s="235"/>
      <c r="M112" s="236" t="s">
        <v>21</v>
      </c>
      <c r="N112" s="237" t="s">
        <v>42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167</v>
      </c>
      <c r="AT112" s="26" t="s">
        <v>150</v>
      </c>
      <c r="AU112" s="26" t="s">
        <v>81</v>
      </c>
      <c r="AY112" s="26" t="s">
        <v>153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79</v>
      </c>
      <c r="BK112" s="215">
        <f t="shared" si="9"/>
        <v>0</v>
      </c>
      <c r="BL112" s="26" t="s">
        <v>167</v>
      </c>
      <c r="BM112" s="26" t="s">
        <v>235</v>
      </c>
    </row>
    <row r="113" spans="2:65" s="1" customFormat="1" ht="22.5" customHeight="1">
      <c r="B113" s="43"/>
      <c r="C113" s="228" t="s">
        <v>236</v>
      </c>
      <c r="D113" s="228" t="s">
        <v>150</v>
      </c>
      <c r="E113" s="229" t="s">
        <v>237</v>
      </c>
      <c r="F113" s="230" t="s">
        <v>238</v>
      </c>
      <c r="G113" s="231" t="s">
        <v>219</v>
      </c>
      <c r="H113" s="232">
        <v>1</v>
      </c>
      <c r="I113" s="233"/>
      <c r="J113" s="234">
        <f t="shared" si="0"/>
        <v>0</v>
      </c>
      <c r="K113" s="230" t="s">
        <v>21</v>
      </c>
      <c r="L113" s="235"/>
      <c r="M113" s="236" t="s">
        <v>21</v>
      </c>
      <c r="N113" s="237" t="s">
        <v>42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167</v>
      </c>
      <c r="AT113" s="26" t="s">
        <v>150</v>
      </c>
      <c r="AU113" s="26" t="s">
        <v>81</v>
      </c>
      <c r="AY113" s="26" t="s">
        <v>153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79</v>
      </c>
      <c r="BK113" s="215">
        <f t="shared" si="9"/>
        <v>0</v>
      </c>
      <c r="BL113" s="26" t="s">
        <v>167</v>
      </c>
      <c r="BM113" s="26" t="s">
        <v>239</v>
      </c>
    </row>
    <row r="114" spans="2:65" s="12" customFormat="1">
      <c r="B114" s="216"/>
      <c r="C114" s="217"/>
      <c r="D114" s="238" t="s">
        <v>163</v>
      </c>
      <c r="E114" s="217"/>
      <c r="F114" s="239" t="s">
        <v>240</v>
      </c>
      <c r="G114" s="217"/>
      <c r="H114" s="240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163</v>
      </c>
      <c r="AU114" s="227" t="s">
        <v>81</v>
      </c>
      <c r="AV114" s="12" t="s">
        <v>81</v>
      </c>
      <c r="AW114" s="12" t="s">
        <v>6</v>
      </c>
      <c r="AX114" s="12" t="s">
        <v>79</v>
      </c>
      <c r="AY114" s="227" t="s">
        <v>153</v>
      </c>
    </row>
    <row r="115" spans="2:65" s="11" customFormat="1" ht="29.9" customHeight="1">
      <c r="B115" s="187"/>
      <c r="C115" s="188"/>
      <c r="D115" s="201" t="s">
        <v>70</v>
      </c>
      <c r="E115" s="202" t="s">
        <v>241</v>
      </c>
      <c r="F115" s="202" t="s">
        <v>213</v>
      </c>
      <c r="G115" s="188"/>
      <c r="H115" s="188"/>
      <c r="I115" s="191"/>
      <c r="J115" s="203">
        <f>BK115</f>
        <v>0</v>
      </c>
      <c r="K115" s="188"/>
      <c r="L115" s="193"/>
      <c r="M115" s="194"/>
      <c r="N115" s="195"/>
      <c r="O115" s="195"/>
      <c r="P115" s="196">
        <f>SUM(P116:P121)</f>
        <v>0</v>
      </c>
      <c r="Q115" s="195"/>
      <c r="R115" s="196">
        <f>SUM(R116:R121)</f>
        <v>0</v>
      </c>
      <c r="S115" s="195"/>
      <c r="T115" s="197">
        <f>SUM(T116:T121)</f>
        <v>0</v>
      </c>
      <c r="AR115" s="198" t="s">
        <v>173</v>
      </c>
      <c r="AT115" s="199" t="s">
        <v>70</v>
      </c>
      <c r="AU115" s="199" t="s">
        <v>79</v>
      </c>
      <c r="AY115" s="198" t="s">
        <v>153</v>
      </c>
      <c r="BK115" s="200">
        <f>SUM(BK116:BK121)</f>
        <v>0</v>
      </c>
    </row>
    <row r="116" spans="2:65" s="1" customFormat="1" ht="22.5" customHeight="1">
      <c r="B116" s="43"/>
      <c r="C116" s="228" t="s">
        <v>242</v>
      </c>
      <c r="D116" s="228" t="s">
        <v>150</v>
      </c>
      <c r="E116" s="229" t="s">
        <v>243</v>
      </c>
      <c r="F116" s="230" t="s">
        <v>244</v>
      </c>
      <c r="G116" s="231" t="s">
        <v>245</v>
      </c>
      <c r="H116" s="232">
        <v>1</v>
      </c>
      <c r="I116" s="233"/>
      <c r="J116" s="234">
        <f t="shared" ref="J116:J121" si="10">ROUND(I116*H116,2)</f>
        <v>0</v>
      </c>
      <c r="K116" s="230" t="s">
        <v>21</v>
      </c>
      <c r="L116" s="235"/>
      <c r="M116" s="236" t="s">
        <v>21</v>
      </c>
      <c r="N116" s="237" t="s">
        <v>42</v>
      </c>
      <c r="O116" s="44"/>
      <c r="P116" s="213">
        <f t="shared" ref="P116:P121" si="11">O116*H116</f>
        <v>0</v>
      </c>
      <c r="Q116" s="213">
        <v>0</v>
      </c>
      <c r="R116" s="213">
        <f t="shared" ref="R116:R121" si="12">Q116*H116</f>
        <v>0</v>
      </c>
      <c r="S116" s="213">
        <v>0</v>
      </c>
      <c r="T116" s="214">
        <f t="shared" ref="T116:T121" si="13">S116*H116</f>
        <v>0</v>
      </c>
      <c r="AR116" s="26" t="s">
        <v>167</v>
      </c>
      <c r="AT116" s="26" t="s">
        <v>150</v>
      </c>
      <c r="AU116" s="26" t="s">
        <v>81</v>
      </c>
      <c r="AY116" s="26" t="s">
        <v>153</v>
      </c>
      <c r="BE116" s="215">
        <f t="shared" ref="BE116:BE121" si="14">IF(N116="základní",J116,0)</f>
        <v>0</v>
      </c>
      <c r="BF116" s="215">
        <f t="shared" ref="BF116:BF121" si="15">IF(N116="snížená",J116,0)</f>
        <v>0</v>
      </c>
      <c r="BG116" s="215">
        <f t="shared" ref="BG116:BG121" si="16">IF(N116="zákl. přenesená",J116,0)</f>
        <v>0</v>
      </c>
      <c r="BH116" s="215">
        <f t="shared" ref="BH116:BH121" si="17">IF(N116="sníž. přenesená",J116,0)</f>
        <v>0</v>
      </c>
      <c r="BI116" s="215">
        <f t="shared" ref="BI116:BI121" si="18">IF(N116="nulová",J116,0)</f>
        <v>0</v>
      </c>
      <c r="BJ116" s="26" t="s">
        <v>79</v>
      </c>
      <c r="BK116" s="215">
        <f t="shared" ref="BK116:BK121" si="19">ROUND(I116*H116,2)</f>
        <v>0</v>
      </c>
      <c r="BL116" s="26" t="s">
        <v>167</v>
      </c>
      <c r="BM116" s="26" t="s">
        <v>246</v>
      </c>
    </row>
    <row r="117" spans="2:65" s="1" customFormat="1" ht="31.5" customHeight="1">
      <c r="B117" s="43"/>
      <c r="C117" s="228" t="s">
        <v>247</v>
      </c>
      <c r="D117" s="228" t="s">
        <v>150</v>
      </c>
      <c r="E117" s="229" t="s">
        <v>248</v>
      </c>
      <c r="F117" s="230" t="s">
        <v>249</v>
      </c>
      <c r="G117" s="231" t="s">
        <v>245</v>
      </c>
      <c r="H117" s="232">
        <v>0</v>
      </c>
      <c r="I117" s="233"/>
      <c r="J117" s="234">
        <f t="shared" si="10"/>
        <v>0</v>
      </c>
      <c r="K117" s="230" t="s">
        <v>21</v>
      </c>
      <c r="L117" s="235"/>
      <c r="M117" s="236" t="s">
        <v>21</v>
      </c>
      <c r="N117" s="237" t="s">
        <v>42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192</v>
      </c>
      <c r="AT117" s="26" t="s">
        <v>150</v>
      </c>
      <c r="AU117" s="26" t="s">
        <v>81</v>
      </c>
      <c r="AY117" s="26" t="s">
        <v>153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79</v>
      </c>
      <c r="BK117" s="215">
        <f t="shared" si="19"/>
        <v>0</v>
      </c>
      <c r="BL117" s="26" t="s">
        <v>173</v>
      </c>
      <c r="BM117" s="26" t="s">
        <v>250</v>
      </c>
    </row>
    <row r="118" spans="2:65" s="1" customFormat="1" ht="22.5" customHeight="1">
      <c r="B118" s="43"/>
      <c r="C118" s="228" t="s">
        <v>251</v>
      </c>
      <c r="D118" s="228" t="s">
        <v>150</v>
      </c>
      <c r="E118" s="229" t="s">
        <v>252</v>
      </c>
      <c r="F118" s="230" t="s">
        <v>253</v>
      </c>
      <c r="G118" s="231" t="s">
        <v>245</v>
      </c>
      <c r="H118" s="232">
        <v>1</v>
      </c>
      <c r="I118" s="233"/>
      <c r="J118" s="234">
        <f t="shared" si="10"/>
        <v>0</v>
      </c>
      <c r="K118" s="230" t="s">
        <v>21</v>
      </c>
      <c r="L118" s="235"/>
      <c r="M118" s="236" t="s">
        <v>21</v>
      </c>
      <c r="N118" s="237" t="s">
        <v>42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192</v>
      </c>
      <c r="AT118" s="26" t="s">
        <v>150</v>
      </c>
      <c r="AU118" s="26" t="s">
        <v>81</v>
      </c>
      <c r="AY118" s="26" t="s">
        <v>153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79</v>
      </c>
      <c r="BK118" s="215">
        <f t="shared" si="19"/>
        <v>0</v>
      </c>
      <c r="BL118" s="26" t="s">
        <v>173</v>
      </c>
      <c r="BM118" s="26" t="s">
        <v>254</v>
      </c>
    </row>
    <row r="119" spans="2:65" s="1" customFormat="1" ht="22.5" customHeight="1">
      <c r="B119" s="43"/>
      <c r="C119" s="228" t="s">
        <v>10</v>
      </c>
      <c r="D119" s="228" t="s">
        <v>150</v>
      </c>
      <c r="E119" s="229" t="s">
        <v>255</v>
      </c>
      <c r="F119" s="230" t="s">
        <v>256</v>
      </c>
      <c r="G119" s="231" t="s">
        <v>245</v>
      </c>
      <c r="H119" s="232">
        <v>1</v>
      </c>
      <c r="I119" s="233"/>
      <c r="J119" s="234">
        <f t="shared" si="10"/>
        <v>0</v>
      </c>
      <c r="K119" s="230" t="s">
        <v>21</v>
      </c>
      <c r="L119" s="235"/>
      <c r="M119" s="236" t="s">
        <v>21</v>
      </c>
      <c r="N119" s="237" t="s">
        <v>42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192</v>
      </c>
      <c r="AT119" s="26" t="s">
        <v>150</v>
      </c>
      <c r="AU119" s="26" t="s">
        <v>81</v>
      </c>
      <c r="AY119" s="26" t="s">
        <v>153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79</v>
      </c>
      <c r="BK119" s="215">
        <f t="shared" si="19"/>
        <v>0</v>
      </c>
      <c r="BL119" s="26" t="s">
        <v>173</v>
      </c>
      <c r="BM119" s="26" t="s">
        <v>257</v>
      </c>
    </row>
    <row r="120" spans="2:65" s="1" customFormat="1" ht="22.5" customHeight="1">
      <c r="B120" s="43"/>
      <c r="C120" s="228" t="s">
        <v>258</v>
      </c>
      <c r="D120" s="228" t="s">
        <v>150</v>
      </c>
      <c r="E120" s="229" t="s">
        <v>259</v>
      </c>
      <c r="F120" s="230" t="s">
        <v>260</v>
      </c>
      <c r="G120" s="231" t="s">
        <v>245</v>
      </c>
      <c r="H120" s="232">
        <v>1</v>
      </c>
      <c r="I120" s="233"/>
      <c r="J120" s="234">
        <f t="shared" si="10"/>
        <v>0</v>
      </c>
      <c r="K120" s="230" t="s">
        <v>21</v>
      </c>
      <c r="L120" s="235"/>
      <c r="M120" s="236" t="s">
        <v>21</v>
      </c>
      <c r="N120" s="237" t="s">
        <v>42</v>
      </c>
      <c r="O120" s="44"/>
      <c r="P120" s="213">
        <f t="shared" si="11"/>
        <v>0</v>
      </c>
      <c r="Q120" s="213">
        <v>0</v>
      </c>
      <c r="R120" s="213">
        <f t="shared" si="12"/>
        <v>0</v>
      </c>
      <c r="S120" s="213">
        <v>0</v>
      </c>
      <c r="T120" s="214">
        <f t="shared" si="13"/>
        <v>0</v>
      </c>
      <c r="AR120" s="26" t="s">
        <v>192</v>
      </c>
      <c r="AT120" s="26" t="s">
        <v>150</v>
      </c>
      <c r="AU120" s="26" t="s">
        <v>81</v>
      </c>
      <c r="AY120" s="26" t="s">
        <v>153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79</v>
      </c>
      <c r="BK120" s="215">
        <f t="shared" si="19"/>
        <v>0</v>
      </c>
      <c r="BL120" s="26" t="s">
        <v>173</v>
      </c>
      <c r="BM120" s="26" t="s">
        <v>261</v>
      </c>
    </row>
    <row r="121" spans="2:65" s="1" customFormat="1" ht="22.5" customHeight="1">
      <c r="B121" s="43"/>
      <c r="C121" s="228" t="s">
        <v>262</v>
      </c>
      <c r="D121" s="228" t="s">
        <v>150</v>
      </c>
      <c r="E121" s="229" t="s">
        <v>263</v>
      </c>
      <c r="F121" s="230" t="s">
        <v>264</v>
      </c>
      <c r="G121" s="231" t="s">
        <v>245</v>
      </c>
      <c r="H121" s="232">
        <v>1</v>
      </c>
      <c r="I121" s="233"/>
      <c r="J121" s="234">
        <f t="shared" si="10"/>
        <v>0</v>
      </c>
      <c r="K121" s="230" t="s">
        <v>21</v>
      </c>
      <c r="L121" s="235"/>
      <c r="M121" s="236" t="s">
        <v>21</v>
      </c>
      <c r="N121" s="237" t="s">
        <v>42</v>
      </c>
      <c r="O121" s="44"/>
      <c r="P121" s="213">
        <f t="shared" si="11"/>
        <v>0</v>
      </c>
      <c r="Q121" s="213">
        <v>0</v>
      </c>
      <c r="R121" s="213">
        <f t="shared" si="12"/>
        <v>0</v>
      </c>
      <c r="S121" s="213">
        <v>0</v>
      </c>
      <c r="T121" s="214">
        <f t="shared" si="13"/>
        <v>0</v>
      </c>
      <c r="AR121" s="26" t="s">
        <v>192</v>
      </c>
      <c r="AT121" s="26" t="s">
        <v>150</v>
      </c>
      <c r="AU121" s="26" t="s">
        <v>81</v>
      </c>
      <c r="AY121" s="26" t="s">
        <v>153</v>
      </c>
      <c r="BE121" s="215">
        <f t="shared" si="14"/>
        <v>0</v>
      </c>
      <c r="BF121" s="215">
        <f t="shared" si="15"/>
        <v>0</v>
      </c>
      <c r="BG121" s="215">
        <f t="shared" si="16"/>
        <v>0</v>
      </c>
      <c r="BH121" s="215">
        <f t="shared" si="17"/>
        <v>0</v>
      </c>
      <c r="BI121" s="215">
        <f t="shared" si="18"/>
        <v>0</v>
      </c>
      <c r="BJ121" s="26" t="s">
        <v>79</v>
      </c>
      <c r="BK121" s="215">
        <f t="shared" si="19"/>
        <v>0</v>
      </c>
      <c r="BL121" s="26" t="s">
        <v>173</v>
      </c>
      <c r="BM121" s="26" t="s">
        <v>265</v>
      </c>
    </row>
    <row r="122" spans="2:65" s="11" customFormat="1" ht="37.4" customHeight="1">
      <c r="B122" s="187"/>
      <c r="C122" s="188"/>
      <c r="D122" s="189" t="s">
        <v>70</v>
      </c>
      <c r="E122" s="190" t="s">
        <v>266</v>
      </c>
      <c r="F122" s="190" t="s">
        <v>267</v>
      </c>
      <c r="G122" s="188"/>
      <c r="H122" s="188"/>
      <c r="I122" s="191"/>
      <c r="J122" s="192">
        <f>BK122</f>
        <v>0</v>
      </c>
      <c r="K122" s="188"/>
      <c r="L122" s="193"/>
      <c r="M122" s="194"/>
      <c r="N122" s="195"/>
      <c r="O122" s="195"/>
      <c r="P122" s="196">
        <f>P123+P125+P128+P130</f>
        <v>0</v>
      </c>
      <c r="Q122" s="195"/>
      <c r="R122" s="196">
        <f>R123+R125+R128+R130</f>
        <v>0</v>
      </c>
      <c r="S122" s="195"/>
      <c r="T122" s="197">
        <f>T123+T125+T128+T130</f>
        <v>0</v>
      </c>
      <c r="AR122" s="198" t="s">
        <v>177</v>
      </c>
      <c r="AT122" s="199" t="s">
        <v>70</v>
      </c>
      <c r="AU122" s="199" t="s">
        <v>71</v>
      </c>
      <c r="AY122" s="198" t="s">
        <v>153</v>
      </c>
      <c r="BK122" s="200">
        <f>BK123+BK125+BK128+BK130</f>
        <v>0</v>
      </c>
    </row>
    <row r="123" spans="2:65" s="11" customFormat="1" ht="19.899999999999999" customHeight="1">
      <c r="B123" s="187"/>
      <c r="C123" s="188"/>
      <c r="D123" s="201" t="s">
        <v>70</v>
      </c>
      <c r="E123" s="202" t="s">
        <v>268</v>
      </c>
      <c r="F123" s="202" t="s">
        <v>269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P124</f>
        <v>0</v>
      </c>
      <c r="Q123" s="195"/>
      <c r="R123" s="196">
        <f>R124</f>
        <v>0</v>
      </c>
      <c r="S123" s="195"/>
      <c r="T123" s="197">
        <f>T124</f>
        <v>0</v>
      </c>
      <c r="AR123" s="198" t="s">
        <v>177</v>
      </c>
      <c r="AT123" s="199" t="s">
        <v>70</v>
      </c>
      <c r="AU123" s="199" t="s">
        <v>79</v>
      </c>
      <c r="AY123" s="198" t="s">
        <v>153</v>
      </c>
      <c r="BK123" s="200">
        <f>BK124</f>
        <v>0</v>
      </c>
    </row>
    <row r="124" spans="2:65" s="1" customFormat="1" ht="22.5" customHeight="1">
      <c r="B124" s="43"/>
      <c r="C124" s="204" t="s">
        <v>270</v>
      </c>
      <c r="D124" s="204" t="s">
        <v>156</v>
      </c>
      <c r="E124" s="205" t="s">
        <v>271</v>
      </c>
      <c r="F124" s="206" t="s">
        <v>272</v>
      </c>
      <c r="G124" s="207" t="s">
        <v>273</v>
      </c>
      <c r="H124" s="208">
        <v>1</v>
      </c>
      <c r="I124" s="209"/>
      <c r="J124" s="210">
        <f>ROUND(I124*H124,2)</f>
        <v>0</v>
      </c>
      <c r="K124" s="206" t="s">
        <v>180</v>
      </c>
      <c r="L124" s="63"/>
      <c r="M124" s="211" t="s">
        <v>21</v>
      </c>
      <c r="N124" s="212" t="s">
        <v>42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274</v>
      </c>
      <c r="AT124" s="26" t="s">
        <v>156</v>
      </c>
      <c r="AU124" s="26" t="s">
        <v>81</v>
      </c>
      <c r="AY124" s="26" t="s">
        <v>153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79</v>
      </c>
      <c r="BK124" s="215">
        <f>ROUND(I124*H124,2)</f>
        <v>0</v>
      </c>
      <c r="BL124" s="26" t="s">
        <v>274</v>
      </c>
      <c r="BM124" s="26" t="s">
        <v>275</v>
      </c>
    </row>
    <row r="125" spans="2:65" s="11" customFormat="1" ht="29.9" customHeight="1">
      <c r="B125" s="187"/>
      <c r="C125" s="188"/>
      <c r="D125" s="201" t="s">
        <v>70</v>
      </c>
      <c r="E125" s="202" t="s">
        <v>276</v>
      </c>
      <c r="F125" s="202" t="s">
        <v>277</v>
      </c>
      <c r="G125" s="188"/>
      <c r="H125" s="188"/>
      <c r="I125" s="191"/>
      <c r="J125" s="203">
        <f>BK125</f>
        <v>0</v>
      </c>
      <c r="K125" s="188"/>
      <c r="L125" s="193"/>
      <c r="M125" s="194"/>
      <c r="N125" s="195"/>
      <c r="O125" s="195"/>
      <c r="P125" s="196">
        <f>SUM(P126:P127)</f>
        <v>0</v>
      </c>
      <c r="Q125" s="195"/>
      <c r="R125" s="196">
        <f>SUM(R126:R127)</f>
        <v>0</v>
      </c>
      <c r="S125" s="195"/>
      <c r="T125" s="197">
        <f>SUM(T126:T127)</f>
        <v>0</v>
      </c>
      <c r="AR125" s="198" t="s">
        <v>177</v>
      </c>
      <c r="AT125" s="199" t="s">
        <v>70</v>
      </c>
      <c r="AU125" s="199" t="s">
        <v>79</v>
      </c>
      <c r="AY125" s="198" t="s">
        <v>153</v>
      </c>
      <c r="BK125" s="200">
        <f>SUM(BK126:BK127)</f>
        <v>0</v>
      </c>
    </row>
    <row r="126" spans="2:65" s="1" customFormat="1" ht="22.5" customHeight="1">
      <c r="B126" s="43"/>
      <c r="C126" s="204" t="s">
        <v>278</v>
      </c>
      <c r="D126" s="204" t="s">
        <v>156</v>
      </c>
      <c r="E126" s="205" t="s">
        <v>279</v>
      </c>
      <c r="F126" s="206" t="s">
        <v>280</v>
      </c>
      <c r="G126" s="207" t="s">
        <v>273</v>
      </c>
      <c r="H126" s="208">
        <v>1</v>
      </c>
      <c r="I126" s="209"/>
      <c r="J126" s="210">
        <f>ROUND(I126*H126,2)</f>
        <v>0</v>
      </c>
      <c r="K126" s="206" t="s">
        <v>160</v>
      </c>
      <c r="L126" s="63"/>
      <c r="M126" s="211" t="s">
        <v>21</v>
      </c>
      <c r="N126" s="212" t="s">
        <v>42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274</v>
      </c>
      <c r="AT126" s="26" t="s">
        <v>156</v>
      </c>
      <c r="AU126" s="26" t="s">
        <v>81</v>
      </c>
      <c r="AY126" s="26" t="s">
        <v>153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79</v>
      </c>
      <c r="BK126" s="215">
        <f>ROUND(I126*H126,2)</f>
        <v>0</v>
      </c>
      <c r="BL126" s="26" t="s">
        <v>274</v>
      </c>
      <c r="BM126" s="26" t="s">
        <v>281</v>
      </c>
    </row>
    <row r="127" spans="2:65" s="1" customFormat="1" ht="22.5" customHeight="1">
      <c r="B127" s="43"/>
      <c r="C127" s="204" t="s">
        <v>282</v>
      </c>
      <c r="D127" s="204" t="s">
        <v>156</v>
      </c>
      <c r="E127" s="205" t="s">
        <v>283</v>
      </c>
      <c r="F127" s="206" t="s">
        <v>284</v>
      </c>
      <c r="G127" s="207" t="s">
        <v>273</v>
      </c>
      <c r="H127" s="208">
        <v>1</v>
      </c>
      <c r="I127" s="209"/>
      <c r="J127" s="210">
        <f>ROUND(I127*H127,2)</f>
        <v>0</v>
      </c>
      <c r="K127" s="206" t="s">
        <v>180</v>
      </c>
      <c r="L127" s="63"/>
      <c r="M127" s="211" t="s">
        <v>21</v>
      </c>
      <c r="N127" s="212" t="s">
        <v>42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274</v>
      </c>
      <c r="AT127" s="26" t="s">
        <v>156</v>
      </c>
      <c r="AU127" s="26" t="s">
        <v>81</v>
      </c>
      <c r="AY127" s="26" t="s">
        <v>153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79</v>
      </c>
      <c r="BK127" s="215">
        <f>ROUND(I127*H127,2)</f>
        <v>0</v>
      </c>
      <c r="BL127" s="26" t="s">
        <v>274</v>
      </c>
      <c r="BM127" s="26" t="s">
        <v>285</v>
      </c>
    </row>
    <row r="128" spans="2:65" s="11" customFormat="1" ht="29.9" customHeight="1">
      <c r="B128" s="187"/>
      <c r="C128" s="188"/>
      <c r="D128" s="201" t="s">
        <v>70</v>
      </c>
      <c r="E128" s="202" t="s">
        <v>286</v>
      </c>
      <c r="F128" s="202" t="s">
        <v>287</v>
      </c>
      <c r="G128" s="188"/>
      <c r="H128" s="188"/>
      <c r="I128" s="191"/>
      <c r="J128" s="203">
        <f>BK128</f>
        <v>0</v>
      </c>
      <c r="K128" s="188"/>
      <c r="L128" s="193"/>
      <c r="M128" s="194"/>
      <c r="N128" s="195"/>
      <c r="O128" s="195"/>
      <c r="P128" s="196">
        <f>P129</f>
        <v>0</v>
      </c>
      <c r="Q128" s="195"/>
      <c r="R128" s="196">
        <f>R129</f>
        <v>0</v>
      </c>
      <c r="S128" s="195"/>
      <c r="T128" s="197">
        <f>T129</f>
        <v>0</v>
      </c>
      <c r="AR128" s="198" t="s">
        <v>177</v>
      </c>
      <c r="AT128" s="199" t="s">
        <v>70</v>
      </c>
      <c r="AU128" s="199" t="s">
        <v>79</v>
      </c>
      <c r="AY128" s="198" t="s">
        <v>153</v>
      </c>
      <c r="BK128" s="200">
        <f>BK129</f>
        <v>0</v>
      </c>
    </row>
    <row r="129" spans="2:65" s="1" customFormat="1" ht="22.5" customHeight="1">
      <c r="B129" s="43"/>
      <c r="C129" s="204" t="s">
        <v>288</v>
      </c>
      <c r="D129" s="204" t="s">
        <v>156</v>
      </c>
      <c r="E129" s="205" t="s">
        <v>289</v>
      </c>
      <c r="F129" s="206" t="s">
        <v>290</v>
      </c>
      <c r="G129" s="207" t="s">
        <v>273</v>
      </c>
      <c r="H129" s="208">
        <v>1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42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274</v>
      </c>
      <c r="AT129" s="26" t="s">
        <v>156</v>
      </c>
      <c r="AU129" s="26" t="s">
        <v>81</v>
      </c>
      <c r="AY129" s="26" t="s">
        <v>153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79</v>
      </c>
      <c r="BK129" s="215">
        <f>ROUND(I129*H129,2)</f>
        <v>0</v>
      </c>
      <c r="BL129" s="26" t="s">
        <v>274</v>
      </c>
      <c r="BM129" s="26" t="s">
        <v>291</v>
      </c>
    </row>
    <row r="130" spans="2:65" s="11" customFormat="1" ht="29.9" customHeight="1">
      <c r="B130" s="187"/>
      <c r="C130" s="188"/>
      <c r="D130" s="201" t="s">
        <v>70</v>
      </c>
      <c r="E130" s="202" t="s">
        <v>292</v>
      </c>
      <c r="F130" s="202" t="s">
        <v>293</v>
      </c>
      <c r="G130" s="188"/>
      <c r="H130" s="188"/>
      <c r="I130" s="191"/>
      <c r="J130" s="203">
        <f>BK130</f>
        <v>0</v>
      </c>
      <c r="K130" s="188"/>
      <c r="L130" s="193"/>
      <c r="M130" s="194"/>
      <c r="N130" s="195"/>
      <c r="O130" s="195"/>
      <c r="P130" s="196">
        <f>SUM(P131:P132)</f>
        <v>0</v>
      </c>
      <c r="Q130" s="195"/>
      <c r="R130" s="196">
        <f>SUM(R131:R132)</f>
        <v>0</v>
      </c>
      <c r="S130" s="195"/>
      <c r="T130" s="197">
        <f>SUM(T131:T132)</f>
        <v>0</v>
      </c>
      <c r="AR130" s="198" t="s">
        <v>177</v>
      </c>
      <c r="AT130" s="199" t="s">
        <v>70</v>
      </c>
      <c r="AU130" s="199" t="s">
        <v>79</v>
      </c>
      <c r="AY130" s="198" t="s">
        <v>153</v>
      </c>
      <c r="BK130" s="200">
        <f>SUM(BK131:BK132)</f>
        <v>0</v>
      </c>
    </row>
    <row r="131" spans="2:65" s="1" customFormat="1" ht="22.5" customHeight="1">
      <c r="B131" s="43"/>
      <c r="C131" s="204" t="s">
        <v>294</v>
      </c>
      <c r="D131" s="204" t="s">
        <v>156</v>
      </c>
      <c r="E131" s="205" t="s">
        <v>295</v>
      </c>
      <c r="F131" s="206" t="s">
        <v>296</v>
      </c>
      <c r="G131" s="207" t="s">
        <v>297</v>
      </c>
      <c r="H131" s="208">
        <v>40</v>
      </c>
      <c r="I131" s="209"/>
      <c r="J131" s="210">
        <f>ROUND(I131*H131,2)</f>
        <v>0</v>
      </c>
      <c r="K131" s="206" t="s">
        <v>180</v>
      </c>
      <c r="L131" s="63"/>
      <c r="M131" s="211" t="s">
        <v>21</v>
      </c>
      <c r="N131" s="212" t="s">
        <v>42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274</v>
      </c>
      <c r="AT131" s="26" t="s">
        <v>156</v>
      </c>
      <c r="AU131" s="26" t="s">
        <v>81</v>
      </c>
      <c r="AY131" s="26" t="s">
        <v>153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79</v>
      </c>
      <c r="BK131" s="215">
        <f>ROUND(I131*H131,2)</f>
        <v>0</v>
      </c>
      <c r="BL131" s="26" t="s">
        <v>274</v>
      </c>
      <c r="BM131" s="26" t="s">
        <v>298</v>
      </c>
    </row>
    <row r="132" spans="2:65" s="1" customFormat="1" ht="22.5" customHeight="1">
      <c r="B132" s="43"/>
      <c r="C132" s="204" t="s">
        <v>299</v>
      </c>
      <c r="D132" s="204" t="s">
        <v>156</v>
      </c>
      <c r="E132" s="205" t="s">
        <v>300</v>
      </c>
      <c r="F132" s="206" t="s">
        <v>301</v>
      </c>
      <c r="G132" s="207" t="s">
        <v>273</v>
      </c>
      <c r="H132" s="208">
        <v>1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41" t="s">
        <v>42</v>
      </c>
      <c r="O132" s="242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AR132" s="26" t="s">
        <v>274</v>
      </c>
      <c r="AT132" s="26" t="s">
        <v>156</v>
      </c>
      <c r="AU132" s="26" t="s">
        <v>81</v>
      </c>
      <c r="AY132" s="26" t="s">
        <v>153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79</v>
      </c>
      <c r="BK132" s="215">
        <f>ROUND(I132*H132,2)</f>
        <v>0</v>
      </c>
      <c r="BL132" s="26" t="s">
        <v>274</v>
      </c>
      <c r="BM132" s="26" t="s">
        <v>302</v>
      </c>
    </row>
    <row r="133" spans="2:65" s="1" customFormat="1" ht="7" customHeight="1">
      <c r="B133" s="58"/>
      <c r="C133" s="59"/>
      <c r="D133" s="59"/>
      <c r="E133" s="59"/>
      <c r="F133" s="59"/>
      <c r="G133" s="59"/>
      <c r="H133" s="59"/>
      <c r="I133" s="150"/>
      <c r="J133" s="59"/>
      <c r="K133" s="59"/>
      <c r="L133" s="63"/>
    </row>
  </sheetData>
  <sheetProtection algorithmName="SHA-512" hashValue="SIgaAoETxOIMCjyVy+3hwh7KCxWwCt3AijMyW+DPhAEhQJiKNiz0cv8HOhMwRc/8oqSwhoxKdEsOCGgSm9267g==" saltValue="GNYBGamGcgfANUlMQs90Sw==" spinCount="100000" sheet="1" objects="1" scenarios="1" formatCells="0" formatColumns="0" formatRows="0" sort="0" autoFilter="0"/>
  <autoFilter ref="C86:K132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1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22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112</v>
      </c>
      <c r="G1" s="428" t="s">
        <v>113</v>
      </c>
      <c r="H1" s="428"/>
      <c r="I1" s="126"/>
      <c r="J1" s="125" t="s">
        <v>114</v>
      </c>
      <c r="K1" s="124" t="s">
        <v>115</v>
      </c>
      <c r="L1" s="125" t="s">
        <v>116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6" t="s">
        <v>84</v>
      </c>
    </row>
    <row r="3" spans="1:70" ht="7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81</v>
      </c>
    </row>
    <row r="4" spans="1:70" ht="37" customHeight="1">
      <c r="B4" s="30"/>
      <c r="C4" s="31"/>
      <c r="D4" s="32" t="s">
        <v>117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Výměna technologie měnírny Bory - DPS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118</v>
      </c>
      <c r="E8" s="44"/>
      <c r="F8" s="44"/>
      <c r="G8" s="44"/>
      <c r="H8" s="44"/>
      <c r="I8" s="129"/>
      <c r="J8" s="44"/>
      <c r="K8" s="47"/>
    </row>
    <row r="9" spans="1:70" s="1" customFormat="1" ht="37" customHeight="1">
      <c r="B9" s="43"/>
      <c r="C9" s="44"/>
      <c r="D9" s="44"/>
      <c r="E9" s="431" t="s">
        <v>303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18. 7. 2017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">
        <v>21</v>
      </c>
      <c r="K14" s="47"/>
    </row>
    <row r="15" spans="1:70" s="1" customFormat="1" ht="18" customHeight="1">
      <c r="B15" s="43"/>
      <c r="C15" s="44"/>
      <c r="D15" s="44"/>
      <c r="E15" s="37" t="s">
        <v>29</v>
      </c>
      <c r="F15" s="44"/>
      <c r="G15" s="44"/>
      <c r="H15" s="44"/>
      <c r="I15" s="130" t="s">
        <v>30</v>
      </c>
      <c r="J15" s="37" t="s">
        <v>21</v>
      </c>
      <c r="K15" s="47"/>
    </row>
    <row r="16" spans="1:70" s="1" customFormat="1" ht="7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5" customHeight="1">
      <c r="B17" s="43"/>
      <c r="C17" s="44"/>
      <c r="D17" s="39" t="s">
        <v>31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30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7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5" customHeight="1">
      <c r="B20" s="43"/>
      <c r="C20" s="44"/>
      <c r="D20" s="39" t="s">
        <v>33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30</v>
      </c>
      <c r="J21" s="37" t="str">
        <f>IF('Rekapitulace stavby'!AN17="","",'Rekapitulace stavby'!AN17)</f>
        <v/>
      </c>
      <c r="K21" s="47"/>
    </row>
    <row r="22" spans="2:11" s="1" customFormat="1" ht="7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5" customHeight="1">
      <c r="B23" s="43"/>
      <c r="C23" s="44"/>
      <c r="D23" s="39" t="s">
        <v>36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421" t="s">
        <v>21</v>
      </c>
      <c r="F24" s="421"/>
      <c r="G24" s="421"/>
      <c r="H24" s="421"/>
      <c r="I24" s="134"/>
      <c r="J24" s="133"/>
      <c r="K24" s="135"/>
    </row>
    <row r="25" spans="2:11" s="1" customFormat="1" ht="7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7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4" customHeight="1">
      <c r="B27" s="43"/>
      <c r="C27" s="44"/>
      <c r="D27" s="138" t="s">
        <v>37</v>
      </c>
      <c r="E27" s="44"/>
      <c r="F27" s="44"/>
      <c r="G27" s="44"/>
      <c r="H27" s="44"/>
      <c r="I27" s="129"/>
      <c r="J27" s="139">
        <f>ROUND(J97,2)</f>
        <v>0</v>
      </c>
      <c r="K27" s="47"/>
    </row>
    <row r="28" spans="2:11" s="1" customFormat="1" ht="7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5" customHeight="1">
      <c r="B29" s="43"/>
      <c r="C29" s="44"/>
      <c r="D29" s="44"/>
      <c r="E29" s="44"/>
      <c r="F29" s="48" t="s">
        <v>39</v>
      </c>
      <c r="G29" s="44"/>
      <c r="H29" s="44"/>
      <c r="I29" s="140" t="s">
        <v>38</v>
      </c>
      <c r="J29" s="48" t="s">
        <v>40</v>
      </c>
      <c r="K29" s="47"/>
    </row>
    <row r="30" spans="2:11" s="1" customFormat="1" ht="14.5" customHeight="1">
      <c r="B30" s="43"/>
      <c r="C30" s="44"/>
      <c r="D30" s="51" t="s">
        <v>41</v>
      </c>
      <c r="E30" s="51" t="s">
        <v>42</v>
      </c>
      <c r="F30" s="141">
        <f>ROUND(SUM(BE97:BE270), 2)</f>
        <v>0</v>
      </c>
      <c r="G30" s="44"/>
      <c r="H30" s="44"/>
      <c r="I30" s="142">
        <v>0.21</v>
      </c>
      <c r="J30" s="141">
        <f>ROUND(ROUND((SUM(BE97:BE270)), 2)*I30, 2)</f>
        <v>0</v>
      </c>
      <c r="K30" s="47"/>
    </row>
    <row r="31" spans="2:11" s="1" customFormat="1" ht="14.5" customHeight="1">
      <c r="B31" s="43"/>
      <c r="C31" s="44"/>
      <c r="D31" s="44"/>
      <c r="E31" s="51" t="s">
        <v>43</v>
      </c>
      <c r="F31" s="141">
        <f>ROUND(SUM(BF97:BF270), 2)</f>
        <v>0</v>
      </c>
      <c r="G31" s="44"/>
      <c r="H31" s="44"/>
      <c r="I31" s="142">
        <v>0.15</v>
      </c>
      <c r="J31" s="141">
        <f>ROUND(ROUND((SUM(BF97:BF270)), 2)*I31, 2)</f>
        <v>0</v>
      </c>
      <c r="K31" s="47"/>
    </row>
    <row r="32" spans="2:11" s="1" customFormat="1" ht="14.5" hidden="1" customHeight="1">
      <c r="B32" s="43"/>
      <c r="C32" s="44"/>
      <c r="D32" s="44"/>
      <c r="E32" s="51" t="s">
        <v>44</v>
      </c>
      <c r="F32" s="141">
        <f>ROUND(SUM(BG97:BG270),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5" hidden="1" customHeight="1">
      <c r="B33" s="43"/>
      <c r="C33" s="44"/>
      <c r="D33" s="44"/>
      <c r="E33" s="51" t="s">
        <v>45</v>
      </c>
      <c r="F33" s="141">
        <f>ROUND(SUM(BH97:BH270),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5" hidden="1" customHeight="1">
      <c r="B34" s="43"/>
      <c r="C34" s="44"/>
      <c r="D34" s="44"/>
      <c r="E34" s="51" t="s">
        <v>46</v>
      </c>
      <c r="F34" s="141">
        <f>ROUND(SUM(BI97:BI270),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7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4" customHeight="1">
      <c r="B36" s="43"/>
      <c r="C36" s="143"/>
      <c r="D36" s="144" t="s">
        <v>47</v>
      </c>
      <c r="E36" s="81"/>
      <c r="F36" s="81"/>
      <c r="G36" s="145" t="s">
        <v>48</v>
      </c>
      <c r="H36" s="146" t="s">
        <v>49</v>
      </c>
      <c r="I36" s="147"/>
      <c r="J36" s="148">
        <f>SUM(J27:J34)</f>
        <v>0</v>
      </c>
      <c r="K36" s="149"/>
    </row>
    <row r="37" spans="2:11" s="1" customFormat="1" ht="14.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7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7" customHeight="1">
      <c r="B42" s="43"/>
      <c r="C42" s="32" t="s">
        <v>120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7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Výměna technologie měnírny Bory - DPS</v>
      </c>
      <c r="F45" s="430"/>
      <c r="G45" s="430"/>
      <c r="H45" s="430"/>
      <c r="I45" s="129"/>
      <c r="J45" s="44"/>
      <c r="K45" s="47"/>
    </row>
    <row r="46" spans="2:11" s="1" customFormat="1" ht="14.5" customHeight="1">
      <c r="B46" s="43"/>
      <c r="C46" s="39" t="s">
        <v>118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PS2 - Trakční technologie</v>
      </c>
      <c r="F47" s="432"/>
      <c r="G47" s="432"/>
      <c r="H47" s="432"/>
      <c r="I47" s="129"/>
      <c r="J47" s="44"/>
      <c r="K47" s="47"/>
    </row>
    <row r="48" spans="2:11" s="1" customFormat="1" ht="7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>Plzeň</v>
      </c>
      <c r="G49" s="44"/>
      <c r="H49" s="44"/>
      <c r="I49" s="130" t="s">
        <v>25</v>
      </c>
      <c r="J49" s="131" t="str">
        <f>IF(J12="","",J12)</f>
        <v>18. 7. 2017</v>
      </c>
      <c r="K49" s="47"/>
    </row>
    <row r="50" spans="2:47" s="1" customFormat="1" ht="7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>Plzeňské městské dopravní podniky, a.s.</v>
      </c>
      <c r="G51" s="44"/>
      <c r="H51" s="44"/>
      <c r="I51" s="130" t="s">
        <v>33</v>
      </c>
      <c r="J51" s="37" t="str">
        <f>E21</f>
        <v xml:space="preserve"> </v>
      </c>
      <c r="K51" s="47"/>
    </row>
    <row r="52" spans="2:47" s="1" customFormat="1" ht="14.5" customHeight="1">
      <c r="B52" s="43"/>
      <c r="C52" s="39" t="s">
        <v>31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4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121</v>
      </c>
      <c r="D54" s="143"/>
      <c r="E54" s="143"/>
      <c r="F54" s="143"/>
      <c r="G54" s="143"/>
      <c r="H54" s="143"/>
      <c r="I54" s="156"/>
      <c r="J54" s="157" t="s">
        <v>122</v>
      </c>
      <c r="K54" s="158"/>
    </row>
    <row r="55" spans="2:47" s="1" customFormat="1" ht="10.4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123</v>
      </c>
      <c r="D56" s="44"/>
      <c r="E56" s="44"/>
      <c r="F56" s="44"/>
      <c r="G56" s="44"/>
      <c r="H56" s="44"/>
      <c r="I56" s="129"/>
      <c r="J56" s="139">
        <f>J97</f>
        <v>0</v>
      </c>
      <c r="K56" s="47"/>
      <c r="AU56" s="26" t="s">
        <v>124</v>
      </c>
    </row>
    <row r="57" spans="2:47" s="8" customFormat="1" ht="25" customHeight="1">
      <c r="B57" s="160"/>
      <c r="C57" s="161"/>
      <c r="D57" s="162" t="s">
        <v>304</v>
      </c>
      <c r="E57" s="163"/>
      <c r="F57" s="163"/>
      <c r="G57" s="163"/>
      <c r="H57" s="163"/>
      <c r="I57" s="164"/>
      <c r="J57" s="165">
        <f>J98</f>
        <v>0</v>
      </c>
      <c r="K57" s="166"/>
    </row>
    <row r="58" spans="2:47" s="9" customFormat="1" ht="19.899999999999999" customHeight="1">
      <c r="B58" s="167"/>
      <c r="C58" s="168"/>
      <c r="D58" s="169" t="s">
        <v>305</v>
      </c>
      <c r="E58" s="170"/>
      <c r="F58" s="170"/>
      <c r="G58" s="170"/>
      <c r="H58" s="170"/>
      <c r="I58" s="171"/>
      <c r="J58" s="172">
        <f>J99</f>
        <v>0</v>
      </c>
      <c r="K58" s="173"/>
    </row>
    <row r="59" spans="2:47" s="8" customFormat="1" ht="25" customHeight="1">
      <c r="B59" s="160"/>
      <c r="C59" s="161"/>
      <c r="D59" s="162" t="s">
        <v>306</v>
      </c>
      <c r="E59" s="163"/>
      <c r="F59" s="163"/>
      <c r="G59" s="163"/>
      <c r="H59" s="163"/>
      <c r="I59" s="164"/>
      <c r="J59" s="165">
        <f>J101</f>
        <v>0</v>
      </c>
      <c r="K59" s="166"/>
    </row>
    <row r="60" spans="2:47" s="9" customFormat="1" ht="19.899999999999999" customHeight="1">
      <c r="B60" s="167"/>
      <c r="C60" s="168"/>
      <c r="D60" s="169" t="s">
        <v>307</v>
      </c>
      <c r="E60" s="170"/>
      <c r="F60" s="170"/>
      <c r="G60" s="170"/>
      <c r="H60" s="170"/>
      <c r="I60" s="171"/>
      <c r="J60" s="172">
        <f>J102</f>
        <v>0</v>
      </c>
      <c r="K60" s="173"/>
    </row>
    <row r="61" spans="2:47" s="9" customFormat="1" ht="19.899999999999999" customHeight="1">
      <c r="B61" s="167"/>
      <c r="C61" s="168"/>
      <c r="D61" s="169" t="s">
        <v>308</v>
      </c>
      <c r="E61" s="170"/>
      <c r="F61" s="170"/>
      <c r="G61" s="170"/>
      <c r="H61" s="170"/>
      <c r="I61" s="171"/>
      <c r="J61" s="172">
        <f>J169</f>
        <v>0</v>
      </c>
      <c r="K61" s="173"/>
    </row>
    <row r="62" spans="2:47" s="9" customFormat="1" ht="19.899999999999999" customHeight="1">
      <c r="B62" s="167"/>
      <c r="C62" s="168"/>
      <c r="D62" s="169" t="s">
        <v>309</v>
      </c>
      <c r="E62" s="170"/>
      <c r="F62" s="170"/>
      <c r="G62" s="170"/>
      <c r="H62" s="170"/>
      <c r="I62" s="171"/>
      <c r="J62" s="172">
        <f>J178</f>
        <v>0</v>
      </c>
      <c r="K62" s="173"/>
    </row>
    <row r="63" spans="2:47" s="8" customFormat="1" ht="25" customHeight="1">
      <c r="B63" s="160"/>
      <c r="C63" s="161"/>
      <c r="D63" s="162" t="s">
        <v>125</v>
      </c>
      <c r="E63" s="163"/>
      <c r="F63" s="163"/>
      <c r="G63" s="163"/>
      <c r="H63" s="163"/>
      <c r="I63" s="164"/>
      <c r="J63" s="165">
        <f>J181</f>
        <v>0</v>
      </c>
      <c r="K63" s="166"/>
    </row>
    <row r="64" spans="2:47" s="9" customFormat="1" ht="19.899999999999999" customHeight="1">
      <c r="B64" s="167"/>
      <c r="C64" s="168"/>
      <c r="D64" s="169" t="s">
        <v>126</v>
      </c>
      <c r="E64" s="170"/>
      <c r="F64" s="170"/>
      <c r="G64" s="170"/>
      <c r="H64" s="170"/>
      <c r="I64" s="171"/>
      <c r="J64" s="172">
        <f>J182</f>
        <v>0</v>
      </c>
      <c r="K64" s="173"/>
    </row>
    <row r="65" spans="2:11" s="9" customFormat="1" ht="19.899999999999999" customHeight="1">
      <c r="B65" s="167"/>
      <c r="C65" s="168"/>
      <c r="D65" s="169" t="s">
        <v>310</v>
      </c>
      <c r="E65" s="170"/>
      <c r="F65" s="170"/>
      <c r="G65" s="170"/>
      <c r="H65" s="170"/>
      <c r="I65" s="171"/>
      <c r="J65" s="172">
        <f>J216</f>
        <v>0</v>
      </c>
      <c r="K65" s="173"/>
    </row>
    <row r="66" spans="2:11" s="9" customFormat="1" ht="19.899999999999999" customHeight="1">
      <c r="B66" s="167"/>
      <c r="C66" s="168"/>
      <c r="D66" s="169" t="s">
        <v>311</v>
      </c>
      <c r="E66" s="170"/>
      <c r="F66" s="170"/>
      <c r="G66" s="170"/>
      <c r="H66" s="170"/>
      <c r="I66" s="171"/>
      <c r="J66" s="172">
        <f>J221</f>
        <v>0</v>
      </c>
      <c r="K66" s="173"/>
    </row>
    <row r="67" spans="2:11" s="8" customFormat="1" ht="25" customHeight="1">
      <c r="B67" s="160"/>
      <c r="C67" s="161"/>
      <c r="D67" s="162" t="s">
        <v>312</v>
      </c>
      <c r="E67" s="163"/>
      <c r="F67" s="163"/>
      <c r="G67" s="163"/>
      <c r="H67" s="163"/>
      <c r="I67" s="164"/>
      <c r="J67" s="165">
        <f>J225</f>
        <v>0</v>
      </c>
      <c r="K67" s="166"/>
    </row>
    <row r="68" spans="2:11" s="8" customFormat="1" ht="25" customHeight="1">
      <c r="B68" s="160"/>
      <c r="C68" s="161"/>
      <c r="D68" s="162" t="s">
        <v>128</v>
      </c>
      <c r="E68" s="163"/>
      <c r="F68" s="163"/>
      <c r="G68" s="163"/>
      <c r="H68" s="163"/>
      <c r="I68" s="164"/>
      <c r="J68" s="165">
        <f>J228</f>
        <v>0</v>
      </c>
      <c r="K68" s="166"/>
    </row>
    <row r="69" spans="2:11" s="9" customFormat="1" ht="19.899999999999999" customHeight="1">
      <c r="B69" s="167"/>
      <c r="C69" s="168"/>
      <c r="D69" s="169" t="s">
        <v>130</v>
      </c>
      <c r="E69" s="170"/>
      <c r="F69" s="170"/>
      <c r="G69" s="170"/>
      <c r="H69" s="170"/>
      <c r="I69" s="171"/>
      <c r="J69" s="172">
        <f>J229</f>
        <v>0</v>
      </c>
      <c r="K69" s="173"/>
    </row>
    <row r="70" spans="2:11" s="9" customFormat="1" ht="19.899999999999999" customHeight="1">
      <c r="B70" s="167"/>
      <c r="C70" s="168"/>
      <c r="D70" s="169" t="s">
        <v>313</v>
      </c>
      <c r="E70" s="170"/>
      <c r="F70" s="170"/>
      <c r="G70" s="170"/>
      <c r="H70" s="170"/>
      <c r="I70" s="171"/>
      <c r="J70" s="172">
        <f>J231</f>
        <v>0</v>
      </c>
      <c r="K70" s="173"/>
    </row>
    <row r="71" spans="2:11" s="9" customFormat="1" ht="19.899999999999999" customHeight="1">
      <c r="B71" s="167"/>
      <c r="C71" s="168"/>
      <c r="D71" s="169" t="s">
        <v>314</v>
      </c>
      <c r="E71" s="170"/>
      <c r="F71" s="170"/>
      <c r="G71" s="170"/>
      <c r="H71" s="170"/>
      <c r="I71" s="171"/>
      <c r="J71" s="172">
        <f>J246</f>
        <v>0</v>
      </c>
      <c r="K71" s="173"/>
    </row>
    <row r="72" spans="2:11" s="9" customFormat="1" ht="19.899999999999999" customHeight="1">
      <c r="B72" s="167"/>
      <c r="C72" s="168"/>
      <c r="D72" s="169" t="s">
        <v>315</v>
      </c>
      <c r="E72" s="170"/>
      <c r="F72" s="170"/>
      <c r="G72" s="170"/>
      <c r="H72" s="170"/>
      <c r="I72" s="171"/>
      <c r="J72" s="172">
        <f>J251</f>
        <v>0</v>
      </c>
      <c r="K72" s="173"/>
    </row>
    <row r="73" spans="2:11" s="8" customFormat="1" ht="25" customHeight="1">
      <c r="B73" s="160"/>
      <c r="C73" s="161"/>
      <c r="D73" s="162" t="s">
        <v>131</v>
      </c>
      <c r="E73" s="163"/>
      <c r="F73" s="163"/>
      <c r="G73" s="163"/>
      <c r="H73" s="163"/>
      <c r="I73" s="164"/>
      <c r="J73" s="165">
        <f>J256</f>
        <v>0</v>
      </c>
      <c r="K73" s="166"/>
    </row>
    <row r="74" spans="2:11" s="9" customFormat="1" ht="19.899999999999999" customHeight="1">
      <c r="B74" s="167"/>
      <c r="C74" s="168"/>
      <c r="D74" s="169" t="s">
        <v>132</v>
      </c>
      <c r="E74" s="170"/>
      <c r="F74" s="170"/>
      <c r="G74" s="170"/>
      <c r="H74" s="170"/>
      <c r="I74" s="171"/>
      <c r="J74" s="172">
        <f>J257</f>
        <v>0</v>
      </c>
      <c r="K74" s="173"/>
    </row>
    <row r="75" spans="2:11" s="9" customFormat="1" ht="19.899999999999999" customHeight="1">
      <c r="B75" s="167"/>
      <c r="C75" s="168"/>
      <c r="D75" s="169" t="s">
        <v>133</v>
      </c>
      <c r="E75" s="170"/>
      <c r="F75" s="170"/>
      <c r="G75" s="170"/>
      <c r="H75" s="170"/>
      <c r="I75" s="171"/>
      <c r="J75" s="172">
        <f>J259</f>
        <v>0</v>
      </c>
      <c r="K75" s="173"/>
    </row>
    <row r="76" spans="2:11" s="9" customFormat="1" ht="19.899999999999999" customHeight="1">
      <c r="B76" s="167"/>
      <c r="C76" s="168"/>
      <c r="D76" s="169" t="s">
        <v>134</v>
      </c>
      <c r="E76" s="170"/>
      <c r="F76" s="170"/>
      <c r="G76" s="170"/>
      <c r="H76" s="170"/>
      <c r="I76" s="171"/>
      <c r="J76" s="172">
        <f>J262</f>
        <v>0</v>
      </c>
      <c r="K76" s="173"/>
    </row>
    <row r="77" spans="2:11" s="9" customFormat="1" ht="19.899999999999999" customHeight="1">
      <c r="B77" s="167"/>
      <c r="C77" s="168"/>
      <c r="D77" s="169" t="s">
        <v>135</v>
      </c>
      <c r="E77" s="170"/>
      <c r="F77" s="170"/>
      <c r="G77" s="170"/>
      <c r="H77" s="170"/>
      <c r="I77" s="171"/>
      <c r="J77" s="172">
        <f>J266</f>
        <v>0</v>
      </c>
      <c r="K77" s="173"/>
    </row>
    <row r="78" spans="2:11" s="1" customFormat="1" ht="21.75" customHeight="1">
      <c r="B78" s="43"/>
      <c r="C78" s="44"/>
      <c r="D78" s="44"/>
      <c r="E78" s="44"/>
      <c r="F78" s="44"/>
      <c r="G78" s="44"/>
      <c r="H78" s="44"/>
      <c r="I78" s="129"/>
      <c r="J78" s="44"/>
      <c r="K78" s="47"/>
    </row>
    <row r="79" spans="2:11" s="1" customFormat="1" ht="7" customHeight="1">
      <c r="B79" s="58"/>
      <c r="C79" s="59"/>
      <c r="D79" s="59"/>
      <c r="E79" s="59"/>
      <c r="F79" s="59"/>
      <c r="G79" s="59"/>
      <c r="H79" s="59"/>
      <c r="I79" s="150"/>
      <c r="J79" s="59"/>
      <c r="K79" s="60"/>
    </row>
    <row r="83" spans="2:20" s="1" customFormat="1" ht="7" customHeight="1">
      <c r="B83" s="61"/>
      <c r="C83" s="62"/>
      <c r="D83" s="62"/>
      <c r="E83" s="62"/>
      <c r="F83" s="62"/>
      <c r="G83" s="62"/>
      <c r="H83" s="62"/>
      <c r="I83" s="153"/>
      <c r="J83" s="62"/>
      <c r="K83" s="62"/>
      <c r="L83" s="63"/>
    </row>
    <row r="84" spans="2:20" s="1" customFormat="1" ht="37" customHeight="1">
      <c r="B84" s="43"/>
      <c r="C84" s="64" t="s">
        <v>136</v>
      </c>
      <c r="D84" s="65"/>
      <c r="E84" s="65"/>
      <c r="F84" s="65"/>
      <c r="G84" s="65"/>
      <c r="H84" s="65"/>
      <c r="I84" s="174"/>
      <c r="J84" s="65"/>
      <c r="K84" s="65"/>
      <c r="L84" s="63"/>
    </row>
    <row r="85" spans="2:20" s="1" customFormat="1" ht="7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20" s="1" customFormat="1" ht="14.5" customHeight="1">
      <c r="B86" s="43"/>
      <c r="C86" s="67" t="s">
        <v>18</v>
      </c>
      <c r="D86" s="65"/>
      <c r="E86" s="65"/>
      <c r="F86" s="65"/>
      <c r="G86" s="65"/>
      <c r="H86" s="65"/>
      <c r="I86" s="174"/>
      <c r="J86" s="65"/>
      <c r="K86" s="65"/>
      <c r="L86" s="63"/>
    </row>
    <row r="87" spans="2:20" s="1" customFormat="1" ht="22.5" customHeight="1">
      <c r="B87" s="43"/>
      <c r="C87" s="65"/>
      <c r="D87" s="65"/>
      <c r="E87" s="425" t="str">
        <f>E7</f>
        <v>Výměna technologie měnírny Bory - DPS</v>
      </c>
      <c r="F87" s="426"/>
      <c r="G87" s="426"/>
      <c r="H87" s="426"/>
      <c r="I87" s="174"/>
      <c r="J87" s="65"/>
      <c r="K87" s="65"/>
      <c r="L87" s="63"/>
    </row>
    <row r="88" spans="2:20" s="1" customFormat="1" ht="14.5" customHeight="1">
      <c r="B88" s="43"/>
      <c r="C88" s="67" t="s">
        <v>118</v>
      </c>
      <c r="D88" s="65"/>
      <c r="E88" s="65"/>
      <c r="F88" s="65"/>
      <c r="G88" s="65"/>
      <c r="H88" s="65"/>
      <c r="I88" s="174"/>
      <c r="J88" s="65"/>
      <c r="K88" s="65"/>
      <c r="L88" s="63"/>
    </row>
    <row r="89" spans="2:20" s="1" customFormat="1" ht="23.25" customHeight="1">
      <c r="B89" s="43"/>
      <c r="C89" s="65"/>
      <c r="D89" s="65"/>
      <c r="E89" s="393" t="str">
        <f>E9</f>
        <v>PS2 - Trakční technologie</v>
      </c>
      <c r="F89" s="427"/>
      <c r="G89" s="427"/>
      <c r="H89" s="427"/>
      <c r="I89" s="174"/>
      <c r="J89" s="65"/>
      <c r="K89" s="65"/>
      <c r="L89" s="63"/>
    </row>
    <row r="90" spans="2:20" s="1" customFormat="1" ht="7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20" s="1" customFormat="1" ht="18" customHeight="1">
      <c r="B91" s="43"/>
      <c r="C91" s="67" t="s">
        <v>23</v>
      </c>
      <c r="D91" s="65"/>
      <c r="E91" s="65"/>
      <c r="F91" s="175" t="str">
        <f>F12</f>
        <v>Plzeň</v>
      </c>
      <c r="G91" s="65"/>
      <c r="H91" s="65"/>
      <c r="I91" s="176" t="s">
        <v>25</v>
      </c>
      <c r="J91" s="75" t="str">
        <f>IF(J12="","",J12)</f>
        <v>18. 7. 2017</v>
      </c>
      <c r="K91" s="65"/>
      <c r="L91" s="63"/>
    </row>
    <row r="92" spans="2:20" s="1" customFormat="1" ht="7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20" s="1" customFormat="1">
      <c r="B93" s="43"/>
      <c r="C93" s="67" t="s">
        <v>27</v>
      </c>
      <c r="D93" s="65"/>
      <c r="E93" s="65"/>
      <c r="F93" s="175" t="str">
        <f>E15</f>
        <v>Plzeňské městské dopravní podniky, a.s.</v>
      </c>
      <c r="G93" s="65"/>
      <c r="H93" s="65"/>
      <c r="I93" s="176" t="s">
        <v>33</v>
      </c>
      <c r="J93" s="175" t="str">
        <f>E21</f>
        <v xml:space="preserve"> </v>
      </c>
      <c r="K93" s="65"/>
      <c r="L93" s="63"/>
    </row>
    <row r="94" spans="2:20" s="1" customFormat="1" ht="14.5" customHeight="1">
      <c r="B94" s="43"/>
      <c r="C94" s="67" t="s">
        <v>31</v>
      </c>
      <c r="D94" s="65"/>
      <c r="E94" s="65"/>
      <c r="F94" s="175" t="str">
        <f>IF(E18="","",E18)</f>
        <v/>
      </c>
      <c r="G94" s="65"/>
      <c r="H94" s="65"/>
      <c r="I94" s="174"/>
      <c r="J94" s="65"/>
      <c r="K94" s="65"/>
      <c r="L94" s="63"/>
    </row>
    <row r="95" spans="2:20" s="1" customFormat="1" ht="10.4" customHeight="1">
      <c r="B95" s="43"/>
      <c r="C95" s="65"/>
      <c r="D95" s="65"/>
      <c r="E95" s="65"/>
      <c r="F95" s="65"/>
      <c r="G95" s="65"/>
      <c r="H95" s="65"/>
      <c r="I95" s="174"/>
      <c r="J95" s="65"/>
      <c r="K95" s="65"/>
      <c r="L95" s="63"/>
    </row>
    <row r="96" spans="2:20" s="10" customFormat="1" ht="29.25" customHeight="1">
      <c r="B96" s="177"/>
      <c r="C96" s="178" t="s">
        <v>137</v>
      </c>
      <c r="D96" s="179" t="s">
        <v>56</v>
      </c>
      <c r="E96" s="179" t="s">
        <v>52</v>
      </c>
      <c r="F96" s="179" t="s">
        <v>138</v>
      </c>
      <c r="G96" s="179" t="s">
        <v>139</v>
      </c>
      <c r="H96" s="179" t="s">
        <v>140</v>
      </c>
      <c r="I96" s="180" t="s">
        <v>141</v>
      </c>
      <c r="J96" s="179" t="s">
        <v>122</v>
      </c>
      <c r="K96" s="181" t="s">
        <v>142</v>
      </c>
      <c r="L96" s="182"/>
      <c r="M96" s="83" t="s">
        <v>143</v>
      </c>
      <c r="N96" s="84" t="s">
        <v>41</v>
      </c>
      <c r="O96" s="84" t="s">
        <v>144</v>
      </c>
      <c r="P96" s="84" t="s">
        <v>145</v>
      </c>
      <c r="Q96" s="84" t="s">
        <v>146</v>
      </c>
      <c r="R96" s="84" t="s">
        <v>147</v>
      </c>
      <c r="S96" s="84" t="s">
        <v>148</v>
      </c>
      <c r="T96" s="85" t="s">
        <v>149</v>
      </c>
    </row>
    <row r="97" spans="2:65" s="1" customFormat="1" ht="29.25" customHeight="1">
      <c r="B97" s="43"/>
      <c r="C97" s="89" t="s">
        <v>123</v>
      </c>
      <c r="D97" s="65"/>
      <c r="E97" s="65"/>
      <c r="F97" s="65"/>
      <c r="G97" s="65"/>
      <c r="H97" s="65"/>
      <c r="I97" s="174"/>
      <c r="J97" s="183">
        <f>BK97</f>
        <v>0</v>
      </c>
      <c r="K97" s="65"/>
      <c r="L97" s="63"/>
      <c r="M97" s="86"/>
      <c r="N97" s="87"/>
      <c r="O97" s="87"/>
      <c r="P97" s="184">
        <f>P98+P101+P181+P225+P228+P256</f>
        <v>0</v>
      </c>
      <c r="Q97" s="87"/>
      <c r="R97" s="184">
        <f>R98+R101+R181+R225+R228+R256</f>
        <v>19.527876899999999</v>
      </c>
      <c r="S97" s="87"/>
      <c r="T97" s="185">
        <f>T98+T101+T181+T225+T228+T256</f>
        <v>4.0000000000000001E-3</v>
      </c>
      <c r="AT97" s="26" t="s">
        <v>70</v>
      </c>
      <c r="AU97" s="26" t="s">
        <v>124</v>
      </c>
      <c r="BK97" s="186">
        <f>BK98+BK101+BK181+BK225+BK228+BK256</f>
        <v>0</v>
      </c>
    </row>
    <row r="98" spans="2:65" s="11" customFormat="1" ht="37.4" customHeight="1">
      <c r="B98" s="187"/>
      <c r="C98" s="188"/>
      <c r="D98" s="189" t="s">
        <v>70</v>
      </c>
      <c r="E98" s="190" t="s">
        <v>316</v>
      </c>
      <c r="F98" s="190" t="s">
        <v>317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P99</f>
        <v>0</v>
      </c>
      <c r="Q98" s="195"/>
      <c r="R98" s="196">
        <f>R99</f>
        <v>0</v>
      </c>
      <c r="S98" s="195"/>
      <c r="T98" s="197">
        <f>T99</f>
        <v>4.0000000000000001E-3</v>
      </c>
      <c r="AR98" s="198" t="s">
        <v>79</v>
      </c>
      <c r="AT98" s="199" t="s">
        <v>70</v>
      </c>
      <c r="AU98" s="199" t="s">
        <v>71</v>
      </c>
      <c r="AY98" s="198" t="s">
        <v>153</v>
      </c>
      <c r="BK98" s="200">
        <f>BK99</f>
        <v>0</v>
      </c>
    </row>
    <row r="99" spans="2:65" s="11" customFormat="1" ht="19.899999999999999" customHeight="1">
      <c r="B99" s="187"/>
      <c r="C99" s="188"/>
      <c r="D99" s="201" t="s">
        <v>70</v>
      </c>
      <c r="E99" s="202" t="s">
        <v>196</v>
      </c>
      <c r="F99" s="202" t="s">
        <v>318</v>
      </c>
      <c r="G99" s="188"/>
      <c r="H99" s="188"/>
      <c r="I99" s="191"/>
      <c r="J99" s="203">
        <f>BK99</f>
        <v>0</v>
      </c>
      <c r="K99" s="188"/>
      <c r="L99" s="193"/>
      <c r="M99" s="194"/>
      <c r="N99" s="195"/>
      <c r="O99" s="195"/>
      <c r="P99" s="196">
        <f>P100</f>
        <v>0</v>
      </c>
      <c r="Q99" s="195"/>
      <c r="R99" s="196">
        <f>R100</f>
        <v>0</v>
      </c>
      <c r="S99" s="195"/>
      <c r="T99" s="197">
        <f>T100</f>
        <v>4.0000000000000001E-3</v>
      </c>
      <c r="AR99" s="198" t="s">
        <v>79</v>
      </c>
      <c r="AT99" s="199" t="s">
        <v>70</v>
      </c>
      <c r="AU99" s="199" t="s">
        <v>79</v>
      </c>
      <c r="AY99" s="198" t="s">
        <v>153</v>
      </c>
      <c r="BK99" s="200">
        <f>BK100</f>
        <v>0</v>
      </c>
    </row>
    <row r="100" spans="2:65" s="1" customFormat="1" ht="31.5" customHeight="1">
      <c r="B100" s="43"/>
      <c r="C100" s="204" t="s">
        <v>79</v>
      </c>
      <c r="D100" s="204" t="s">
        <v>156</v>
      </c>
      <c r="E100" s="205" t="s">
        <v>319</v>
      </c>
      <c r="F100" s="206" t="s">
        <v>320</v>
      </c>
      <c r="G100" s="207" t="s">
        <v>159</v>
      </c>
      <c r="H100" s="208">
        <v>4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42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1E-3</v>
      </c>
      <c r="T100" s="214">
        <f>S100*H100</f>
        <v>4.0000000000000001E-3</v>
      </c>
      <c r="AR100" s="26" t="s">
        <v>173</v>
      </c>
      <c r="AT100" s="26" t="s">
        <v>156</v>
      </c>
      <c r="AU100" s="26" t="s">
        <v>81</v>
      </c>
      <c r="AY100" s="26" t="s">
        <v>153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79</v>
      </c>
      <c r="BK100" s="215">
        <f>ROUND(I100*H100,2)</f>
        <v>0</v>
      </c>
      <c r="BL100" s="26" t="s">
        <v>173</v>
      </c>
      <c r="BM100" s="26" t="s">
        <v>321</v>
      </c>
    </row>
    <row r="101" spans="2:65" s="11" customFormat="1" ht="37.4" customHeight="1">
      <c r="B101" s="187"/>
      <c r="C101" s="188"/>
      <c r="D101" s="189" t="s">
        <v>70</v>
      </c>
      <c r="E101" s="190" t="s">
        <v>322</v>
      </c>
      <c r="F101" s="190" t="s">
        <v>151</v>
      </c>
      <c r="G101" s="188"/>
      <c r="H101" s="188"/>
      <c r="I101" s="191"/>
      <c r="J101" s="192">
        <f>BK101</f>
        <v>0</v>
      </c>
      <c r="K101" s="188"/>
      <c r="L101" s="193"/>
      <c r="M101" s="194"/>
      <c r="N101" s="195"/>
      <c r="O101" s="195"/>
      <c r="P101" s="196">
        <f>P102+P169+P178</f>
        <v>0</v>
      </c>
      <c r="Q101" s="195"/>
      <c r="R101" s="196">
        <f>R102+R169+R178</f>
        <v>4.5151168999999998</v>
      </c>
      <c r="S101" s="195"/>
      <c r="T101" s="197">
        <f>T102+T169+T178</f>
        <v>0</v>
      </c>
      <c r="AR101" s="198" t="s">
        <v>81</v>
      </c>
      <c r="AT101" s="199" t="s">
        <v>70</v>
      </c>
      <c r="AU101" s="199" t="s">
        <v>71</v>
      </c>
      <c r="AY101" s="198" t="s">
        <v>153</v>
      </c>
      <c r="BK101" s="200">
        <f>BK102+BK169+BK178</f>
        <v>0</v>
      </c>
    </row>
    <row r="102" spans="2:65" s="11" customFormat="1" ht="19.899999999999999" customHeight="1">
      <c r="B102" s="187"/>
      <c r="C102" s="188"/>
      <c r="D102" s="201" t="s">
        <v>70</v>
      </c>
      <c r="E102" s="202" t="s">
        <v>323</v>
      </c>
      <c r="F102" s="202" t="s">
        <v>324</v>
      </c>
      <c r="G102" s="188"/>
      <c r="H102" s="188"/>
      <c r="I102" s="191"/>
      <c r="J102" s="203">
        <f>BK102</f>
        <v>0</v>
      </c>
      <c r="K102" s="188"/>
      <c r="L102" s="193"/>
      <c r="M102" s="194"/>
      <c r="N102" s="195"/>
      <c r="O102" s="195"/>
      <c r="P102" s="196">
        <f>SUM(P103:P168)</f>
        <v>0</v>
      </c>
      <c r="Q102" s="195"/>
      <c r="R102" s="196">
        <f>SUM(R103:R168)</f>
        <v>3.4698199999999999</v>
      </c>
      <c r="S102" s="195"/>
      <c r="T102" s="197">
        <f>SUM(T103:T168)</f>
        <v>0</v>
      </c>
      <c r="AR102" s="198" t="s">
        <v>81</v>
      </c>
      <c r="AT102" s="199" t="s">
        <v>70</v>
      </c>
      <c r="AU102" s="199" t="s">
        <v>79</v>
      </c>
      <c r="AY102" s="198" t="s">
        <v>153</v>
      </c>
      <c r="BK102" s="200">
        <f>SUM(BK103:BK168)</f>
        <v>0</v>
      </c>
    </row>
    <row r="103" spans="2:65" s="1" customFormat="1" ht="22.5" customHeight="1">
      <c r="B103" s="43"/>
      <c r="C103" s="204" t="s">
        <v>81</v>
      </c>
      <c r="D103" s="204" t="s">
        <v>156</v>
      </c>
      <c r="E103" s="205" t="s">
        <v>325</v>
      </c>
      <c r="F103" s="206" t="s">
        <v>326</v>
      </c>
      <c r="G103" s="207" t="s">
        <v>189</v>
      </c>
      <c r="H103" s="208">
        <v>20</v>
      </c>
      <c r="I103" s="209"/>
      <c r="J103" s="210">
        <f>ROUND(I103*H103,2)</f>
        <v>0</v>
      </c>
      <c r="K103" s="206" t="s">
        <v>160</v>
      </c>
      <c r="L103" s="63"/>
      <c r="M103" s="211" t="s">
        <v>21</v>
      </c>
      <c r="N103" s="212" t="s">
        <v>42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161</v>
      </c>
      <c r="AT103" s="26" t="s">
        <v>156</v>
      </c>
      <c r="AU103" s="26" t="s">
        <v>81</v>
      </c>
      <c r="AY103" s="26" t="s">
        <v>153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79</v>
      </c>
      <c r="BK103" s="215">
        <f>ROUND(I103*H103,2)</f>
        <v>0</v>
      </c>
      <c r="BL103" s="26" t="s">
        <v>161</v>
      </c>
      <c r="BM103" s="26" t="s">
        <v>327</v>
      </c>
    </row>
    <row r="104" spans="2:65" s="1" customFormat="1" ht="22.5" customHeight="1">
      <c r="B104" s="43"/>
      <c r="C104" s="228" t="s">
        <v>152</v>
      </c>
      <c r="D104" s="228" t="s">
        <v>150</v>
      </c>
      <c r="E104" s="229" t="s">
        <v>328</v>
      </c>
      <c r="F104" s="230" t="s">
        <v>329</v>
      </c>
      <c r="G104" s="231" t="s">
        <v>189</v>
      </c>
      <c r="H104" s="232">
        <v>20</v>
      </c>
      <c r="I104" s="233"/>
      <c r="J104" s="234">
        <f>ROUND(I104*H104,2)</f>
        <v>0</v>
      </c>
      <c r="K104" s="230" t="s">
        <v>160</v>
      </c>
      <c r="L104" s="235"/>
      <c r="M104" s="236" t="s">
        <v>21</v>
      </c>
      <c r="N104" s="237" t="s">
        <v>42</v>
      </c>
      <c r="O104" s="44"/>
      <c r="P104" s="213">
        <f>O104*H104</f>
        <v>0</v>
      </c>
      <c r="Q104" s="213">
        <v>1.8000000000000001E-4</v>
      </c>
      <c r="R104" s="213">
        <f>Q104*H104</f>
        <v>3.6000000000000003E-3</v>
      </c>
      <c r="S104" s="213">
        <v>0</v>
      </c>
      <c r="T104" s="214">
        <f>S104*H104</f>
        <v>0</v>
      </c>
      <c r="AR104" s="26" t="s">
        <v>167</v>
      </c>
      <c r="AT104" s="26" t="s">
        <v>150</v>
      </c>
      <c r="AU104" s="26" t="s">
        <v>81</v>
      </c>
      <c r="AY104" s="26" t="s">
        <v>153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79</v>
      </c>
      <c r="BK104" s="215">
        <f>ROUND(I104*H104,2)</f>
        <v>0</v>
      </c>
      <c r="BL104" s="26" t="s">
        <v>167</v>
      </c>
      <c r="BM104" s="26" t="s">
        <v>330</v>
      </c>
    </row>
    <row r="105" spans="2:65" s="1" customFormat="1" ht="22.5" customHeight="1">
      <c r="B105" s="43"/>
      <c r="C105" s="228" t="s">
        <v>173</v>
      </c>
      <c r="D105" s="228" t="s">
        <v>150</v>
      </c>
      <c r="E105" s="229" t="s">
        <v>331</v>
      </c>
      <c r="F105" s="230" t="s">
        <v>332</v>
      </c>
      <c r="G105" s="231" t="s">
        <v>159</v>
      </c>
      <c r="H105" s="232">
        <v>25</v>
      </c>
      <c r="I105" s="233"/>
      <c r="J105" s="234">
        <f>ROUND(I105*H105,2)</f>
        <v>0</v>
      </c>
      <c r="K105" s="230" t="s">
        <v>21</v>
      </c>
      <c r="L105" s="235"/>
      <c r="M105" s="236" t="s">
        <v>21</v>
      </c>
      <c r="N105" s="237" t="s">
        <v>42</v>
      </c>
      <c r="O105" s="44"/>
      <c r="P105" s="213">
        <f>O105*H105</f>
        <v>0</v>
      </c>
      <c r="Q105" s="213">
        <v>1.0000000000000001E-5</v>
      </c>
      <c r="R105" s="213">
        <f>Q105*H105</f>
        <v>2.5000000000000001E-4</v>
      </c>
      <c r="S105" s="213">
        <v>0</v>
      </c>
      <c r="T105" s="214">
        <f>S105*H105</f>
        <v>0</v>
      </c>
      <c r="AR105" s="26" t="s">
        <v>167</v>
      </c>
      <c r="AT105" s="26" t="s">
        <v>150</v>
      </c>
      <c r="AU105" s="26" t="s">
        <v>81</v>
      </c>
      <c r="AY105" s="26" t="s">
        <v>153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79</v>
      </c>
      <c r="BK105" s="215">
        <f>ROUND(I105*H105,2)</f>
        <v>0</v>
      </c>
      <c r="BL105" s="26" t="s">
        <v>167</v>
      </c>
      <c r="BM105" s="26" t="s">
        <v>333</v>
      </c>
    </row>
    <row r="106" spans="2:65" s="1" customFormat="1" ht="22.5" customHeight="1">
      <c r="B106" s="43"/>
      <c r="C106" s="228" t="s">
        <v>177</v>
      </c>
      <c r="D106" s="228" t="s">
        <v>150</v>
      </c>
      <c r="E106" s="229" t="s">
        <v>334</v>
      </c>
      <c r="F106" s="230" t="s">
        <v>335</v>
      </c>
      <c r="G106" s="231" t="s">
        <v>159</v>
      </c>
      <c r="H106" s="232">
        <v>6</v>
      </c>
      <c r="I106" s="233"/>
      <c r="J106" s="234">
        <f>ROUND(I106*H106,2)</f>
        <v>0</v>
      </c>
      <c r="K106" s="230" t="s">
        <v>21</v>
      </c>
      <c r="L106" s="235"/>
      <c r="M106" s="236" t="s">
        <v>21</v>
      </c>
      <c r="N106" s="237" t="s">
        <v>42</v>
      </c>
      <c r="O106" s="44"/>
      <c r="P106" s="213">
        <f>O106*H106</f>
        <v>0</v>
      </c>
      <c r="Q106" s="213">
        <v>1.0000000000000001E-5</v>
      </c>
      <c r="R106" s="213">
        <f>Q106*H106</f>
        <v>6.0000000000000008E-5</v>
      </c>
      <c r="S106" s="213">
        <v>0</v>
      </c>
      <c r="T106" s="214">
        <f>S106*H106</f>
        <v>0</v>
      </c>
      <c r="AR106" s="26" t="s">
        <v>167</v>
      </c>
      <c r="AT106" s="26" t="s">
        <v>150</v>
      </c>
      <c r="AU106" s="26" t="s">
        <v>81</v>
      </c>
      <c r="AY106" s="26" t="s">
        <v>153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79</v>
      </c>
      <c r="BK106" s="215">
        <f>ROUND(I106*H106,2)</f>
        <v>0</v>
      </c>
      <c r="BL106" s="26" t="s">
        <v>167</v>
      </c>
      <c r="BM106" s="26" t="s">
        <v>336</v>
      </c>
    </row>
    <row r="107" spans="2:65" s="1" customFormat="1" ht="22.5" customHeight="1">
      <c r="B107" s="43"/>
      <c r="C107" s="204" t="s">
        <v>182</v>
      </c>
      <c r="D107" s="204" t="s">
        <v>156</v>
      </c>
      <c r="E107" s="205" t="s">
        <v>337</v>
      </c>
      <c r="F107" s="206" t="s">
        <v>338</v>
      </c>
      <c r="G107" s="207" t="s">
        <v>159</v>
      </c>
      <c r="H107" s="208">
        <v>60</v>
      </c>
      <c r="I107" s="209"/>
      <c r="J107" s="210">
        <f>ROUND(I107*H107,2)</f>
        <v>0</v>
      </c>
      <c r="K107" s="206" t="s">
        <v>160</v>
      </c>
      <c r="L107" s="63"/>
      <c r="M107" s="211" t="s">
        <v>21</v>
      </c>
      <c r="N107" s="212" t="s">
        <v>42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161</v>
      </c>
      <c r="AT107" s="26" t="s">
        <v>156</v>
      </c>
      <c r="AU107" s="26" t="s">
        <v>81</v>
      </c>
      <c r="AY107" s="26" t="s">
        <v>153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79</v>
      </c>
      <c r="BK107" s="215">
        <f>ROUND(I107*H107,2)</f>
        <v>0</v>
      </c>
      <c r="BL107" s="26" t="s">
        <v>161</v>
      </c>
      <c r="BM107" s="26" t="s">
        <v>339</v>
      </c>
    </row>
    <row r="108" spans="2:65" s="12" customFormat="1">
      <c r="B108" s="216"/>
      <c r="C108" s="217"/>
      <c r="D108" s="218" t="s">
        <v>163</v>
      </c>
      <c r="E108" s="219" t="s">
        <v>21</v>
      </c>
      <c r="F108" s="220" t="s">
        <v>340</v>
      </c>
      <c r="G108" s="217"/>
      <c r="H108" s="221">
        <v>60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163</v>
      </c>
      <c r="AU108" s="227" t="s">
        <v>81</v>
      </c>
      <c r="AV108" s="12" t="s">
        <v>81</v>
      </c>
      <c r="AW108" s="12" t="s">
        <v>35</v>
      </c>
      <c r="AX108" s="12" t="s">
        <v>79</v>
      </c>
      <c r="AY108" s="227" t="s">
        <v>153</v>
      </c>
    </row>
    <row r="109" spans="2:65" s="1" customFormat="1" ht="22.5" customHeight="1">
      <c r="B109" s="43"/>
      <c r="C109" s="228" t="s">
        <v>186</v>
      </c>
      <c r="D109" s="228" t="s">
        <v>150</v>
      </c>
      <c r="E109" s="229" t="s">
        <v>341</v>
      </c>
      <c r="F109" s="230" t="s">
        <v>342</v>
      </c>
      <c r="G109" s="231" t="s">
        <v>159</v>
      </c>
      <c r="H109" s="232">
        <v>60</v>
      </c>
      <c r="I109" s="233"/>
      <c r="J109" s="234">
        <f>ROUND(I109*H109,2)</f>
        <v>0</v>
      </c>
      <c r="K109" s="230" t="s">
        <v>21</v>
      </c>
      <c r="L109" s="235"/>
      <c r="M109" s="236" t="s">
        <v>21</v>
      </c>
      <c r="N109" s="237" t="s">
        <v>42</v>
      </c>
      <c r="O109" s="44"/>
      <c r="P109" s="213">
        <f>O109*H109</f>
        <v>0</v>
      </c>
      <c r="Q109" s="213">
        <v>1.3999999999999999E-4</v>
      </c>
      <c r="R109" s="213">
        <f>Q109*H109</f>
        <v>8.3999999999999995E-3</v>
      </c>
      <c r="S109" s="213">
        <v>0</v>
      </c>
      <c r="T109" s="214">
        <f>S109*H109</f>
        <v>0</v>
      </c>
      <c r="AR109" s="26" t="s">
        <v>167</v>
      </c>
      <c r="AT109" s="26" t="s">
        <v>150</v>
      </c>
      <c r="AU109" s="26" t="s">
        <v>81</v>
      </c>
      <c r="AY109" s="26" t="s">
        <v>153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79</v>
      </c>
      <c r="BK109" s="215">
        <f>ROUND(I109*H109,2)</f>
        <v>0</v>
      </c>
      <c r="BL109" s="26" t="s">
        <v>167</v>
      </c>
      <c r="BM109" s="26" t="s">
        <v>343</v>
      </c>
    </row>
    <row r="110" spans="2:65" s="1" customFormat="1" ht="22.5" customHeight="1">
      <c r="B110" s="43"/>
      <c r="C110" s="228" t="s">
        <v>192</v>
      </c>
      <c r="D110" s="228" t="s">
        <v>150</v>
      </c>
      <c r="E110" s="229" t="s">
        <v>344</v>
      </c>
      <c r="F110" s="230" t="s">
        <v>345</v>
      </c>
      <c r="G110" s="231" t="s">
        <v>159</v>
      </c>
      <c r="H110" s="232">
        <v>60</v>
      </c>
      <c r="I110" s="233"/>
      <c r="J110" s="234">
        <f>ROUND(I110*H110,2)</f>
        <v>0</v>
      </c>
      <c r="K110" s="230" t="s">
        <v>21</v>
      </c>
      <c r="L110" s="235"/>
      <c r="M110" s="236" t="s">
        <v>21</v>
      </c>
      <c r="N110" s="237" t="s">
        <v>42</v>
      </c>
      <c r="O110" s="44"/>
      <c r="P110" s="213">
        <f>O110*H110</f>
        <v>0</v>
      </c>
      <c r="Q110" s="213">
        <v>1.3999999999999999E-4</v>
      </c>
      <c r="R110" s="213">
        <f>Q110*H110</f>
        <v>8.3999999999999995E-3</v>
      </c>
      <c r="S110" s="213">
        <v>0</v>
      </c>
      <c r="T110" s="214">
        <f>S110*H110</f>
        <v>0</v>
      </c>
      <c r="AR110" s="26" t="s">
        <v>167</v>
      </c>
      <c r="AT110" s="26" t="s">
        <v>150</v>
      </c>
      <c r="AU110" s="26" t="s">
        <v>81</v>
      </c>
      <c r="AY110" s="26" t="s">
        <v>153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79</v>
      </c>
      <c r="BK110" s="215">
        <f>ROUND(I110*H110,2)</f>
        <v>0</v>
      </c>
      <c r="BL110" s="26" t="s">
        <v>167</v>
      </c>
      <c r="BM110" s="26" t="s">
        <v>346</v>
      </c>
    </row>
    <row r="111" spans="2:65" s="1" customFormat="1" ht="22.5" customHeight="1">
      <c r="B111" s="43"/>
      <c r="C111" s="228" t="s">
        <v>196</v>
      </c>
      <c r="D111" s="228" t="s">
        <v>150</v>
      </c>
      <c r="E111" s="229" t="s">
        <v>347</v>
      </c>
      <c r="F111" s="230" t="s">
        <v>348</v>
      </c>
      <c r="G111" s="231" t="s">
        <v>159</v>
      </c>
      <c r="H111" s="232">
        <v>120</v>
      </c>
      <c r="I111" s="233"/>
      <c r="J111" s="234">
        <f>ROUND(I111*H111,2)</f>
        <v>0</v>
      </c>
      <c r="K111" s="230" t="s">
        <v>21</v>
      </c>
      <c r="L111" s="235"/>
      <c r="M111" s="236" t="s">
        <v>21</v>
      </c>
      <c r="N111" s="237" t="s">
        <v>42</v>
      </c>
      <c r="O111" s="44"/>
      <c r="P111" s="213">
        <f>O111*H111</f>
        <v>0</v>
      </c>
      <c r="Q111" s="213">
        <v>1.3999999999999999E-4</v>
      </c>
      <c r="R111" s="213">
        <f>Q111*H111</f>
        <v>1.6799999999999999E-2</v>
      </c>
      <c r="S111" s="213">
        <v>0</v>
      </c>
      <c r="T111" s="214">
        <f>S111*H111</f>
        <v>0</v>
      </c>
      <c r="AR111" s="26" t="s">
        <v>167</v>
      </c>
      <c r="AT111" s="26" t="s">
        <v>150</v>
      </c>
      <c r="AU111" s="26" t="s">
        <v>81</v>
      </c>
      <c r="AY111" s="26" t="s">
        <v>153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79</v>
      </c>
      <c r="BK111" s="215">
        <f>ROUND(I111*H111,2)</f>
        <v>0</v>
      </c>
      <c r="BL111" s="26" t="s">
        <v>167</v>
      </c>
      <c r="BM111" s="26" t="s">
        <v>349</v>
      </c>
    </row>
    <row r="112" spans="2:65" s="1" customFormat="1" ht="22.5" customHeight="1">
      <c r="B112" s="43"/>
      <c r="C112" s="204" t="s">
        <v>201</v>
      </c>
      <c r="D112" s="204" t="s">
        <v>156</v>
      </c>
      <c r="E112" s="205" t="s">
        <v>337</v>
      </c>
      <c r="F112" s="206" t="s">
        <v>338</v>
      </c>
      <c r="G112" s="207" t="s">
        <v>159</v>
      </c>
      <c r="H112" s="208">
        <v>16</v>
      </c>
      <c r="I112" s="209"/>
      <c r="J112" s="210">
        <f>ROUND(I112*H112,2)</f>
        <v>0</v>
      </c>
      <c r="K112" s="206" t="s">
        <v>160</v>
      </c>
      <c r="L112" s="63"/>
      <c r="M112" s="211" t="s">
        <v>21</v>
      </c>
      <c r="N112" s="212" t="s">
        <v>42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161</v>
      </c>
      <c r="AT112" s="26" t="s">
        <v>156</v>
      </c>
      <c r="AU112" s="26" t="s">
        <v>81</v>
      </c>
      <c r="AY112" s="26" t="s">
        <v>153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79</v>
      </c>
      <c r="BK112" s="215">
        <f>ROUND(I112*H112,2)</f>
        <v>0</v>
      </c>
      <c r="BL112" s="26" t="s">
        <v>161</v>
      </c>
      <c r="BM112" s="26" t="s">
        <v>350</v>
      </c>
    </row>
    <row r="113" spans="2:65" s="12" customFormat="1">
      <c r="B113" s="216"/>
      <c r="C113" s="217"/>
      <c r="D113" s="218" t="s">
        <v>163</v>
      </c>
      <c r="E113" s="219" t="s">
        <v>21</v>
      </c>
      <c r="F113" s="220" t="s">
        <v>258</v>
      </c>
      <c r="G113" s="217"/>
      <c r="H113" s="221">
        <v>16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163</v>
      </c>
      <c r="AU113" s="227" t="s">
        <v>81</v>
      </c>
      <c r="AV113" s="12" t="s">
        <v>81</v>
      </c>
      <c r="AW113" s="12" t="s">
        <v>35</v>
      </c>
      <c r="AX113" s="12" t="s">
        <v>79</v>
      </c>
      <c r="AY113" s="227" t="s">
        <v>153</v>
      </c>
    </row>
    <row r="114" spans="2:65" s="1" customFormat="1" ht="22.5" customHeight="1">
      <c r="B114" s="43"/>
      <c r="C114" s="228" t="s">
        <v>207</v>
      </c>
      <c r="D114" s="228" t="s">
        <v>150</v>
      </c>
      <c r="E114" s="229" t="s">
        <v>351</v>
      </c>
      <c r="F114" s="230" t="s">
        <v>352</v>
      </c>
      <c r="G114" s="231" t="s">
        <v>159</v>
      </c>
      <c r="H114" s="232">
        <v>16</v>
      </c>
      <c r="I114" s="233"/>
      <c r="J114" s="234">
        <f>ROUND(I114*H114,2)</f>
        <v>0</v>
      </c>
      <c r="K114" s="230" t="s">
        <v>160</v>
      </c>
      <c r="L114" s="235"/>
      <c r="M114" s="236" t="s">
        <v>21</v>
      </c>
      <c r="N114" s="237" t="s">
        <v>42</v>
      </c>
      <c r="O114" s="44"/>
      <c r="P114" s="213">
        <f>O114*H114</f>
        <v>0</v>
      </c>
      <c r="Q114" s="213">
        <v>1.3999999999999999E-4</v>
      </c>
      <c r="R114" s="213">
        <f>Q114*H114</f>
        <v>2.2399999999999998E-3</v>
      </c>
      <c r="S114" s="213">
        <v>0</v>
      </c>
      <c r="T114" s="214">
        <f>S114*H114</f>
        <v>0</v>
      </c>
      <c r="AR114" s="26" t="s">
        <v>167</v>
      </c>
      <c r="AT114" s="26" t="s">
        <v>150</v>
      </c>
      <c r="AU114" s="26" t="s">
        <v>81</v>
      </c>
      <c r="AY114" s="26" t="s">
        <v>153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79</v>
      </c>
      <c r="BK114" s="215">
        <f>ROUND(I114*H114,2)</f>
        <v>0</v>
      </c>
      <c r="BL114" s="26" t="s">
        <v>167</v>
      </c>
      <c r="BM114" s="26" t="s">
        <v>353</v>
      </c>
    </row>
    <row r="115" spans="2:65" s="1" customFormat="1" ht="22.5" customHeight="1">
      <c r="B115" s="43"/>
      <c r="C115" s="228" t="s">
        <v>242</v>
      </c>
      <c r="D115" s="228" t="s">
        <v>150</v>
      </c>
      <c r="E115" s="229" t="s">
        <v>354</v>
      </c>
      <c r="F115" s="230" t="s">
        <v>355</v>
      </c>
      <c r="G115" s="231" t="s">
        <v>159</v>
      </c>
      <c r="H115" s="232">
        <v>16</v>
      </c>
      <c r="I115" s="233"/>
      <c r="J115" s="234">
        <f>ROUND(I115*H115,2)</f>
        <v>0</v>
      </c>
      <c r="K115" s="230" t="s">
        <v>21</v>
      </c>
      <c r="L115" s="235"/>
      <c r="M115" s="236" t="s">
        <v>21</v>
      </c>
      <c r="N115" s="237" t="s">
        <v>42</v>
      </c>
      <c r="O115" s="44"/>
      <c r="P115" s="213">
        <f>O115*H115</f>
        <v>0</v>
      </c>
      <c r="Q115" s="213">
        <v>1.3999999999999999E-4</v>
      </c>
      <c r="R115" s="213">
        <f>Q115*H115</f>
        <v>2.2399999999999998E-3</v>
      </c>
      <c r="S115" s="213">
        <v>0</v>
      </c>
      <c r="T115" s="214">
        <f>S115*H115</f>
        <v>0</v>
      </c>
      <c r="AR115" s="26" t="s">
        <v>167</v>
      </c>
      <c r="AT115" s="26" t="s">
        <v>150</v>
      </c>
      <c r="AU115" s="26" t="s">
        <v>81</v>
      </c>
      <c r="AY115" s="26" t="s">
        <v>153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79</v>
      </c>
      <c r="BK115" s="215">
        <f>ROUND(I115*H115,2)</f>
        <v>0</v>
      </c>
      <c r="BL115" s="26" t="s">
        <v>167</v>
      </c>
      <c r="BM115" s="26" t="s">
        <v>356</v>
      </c>
    </row>
    <row r="116" spans="2:65" s="1" customFormat="1" ht="22.5" customHeight="1">
      <c r="B116" s="43"/>
      <c r="C116" s="228" t="s">
        <v>247</v>
      </c>
      <c r="D116" s="228" t="s">
        <v>150</v>
      </c>
      <c r="E116" s="229" t="s">
        <v>357</v>
      </c>
      <c r="F116" s="230" t="s">
        <v>348</v>
      </c>
      <c r="G116" s="231" t="s">
        <v>159</v>
      </c>
      <c r="H116" s="232">
        <v>32</v>
      </c>
      <c r="I116" s="233"/>
      <c r="J116" s="234">
        <f>ROUND(I116*H116,2)</f>
        <v>0</v>
      </c>
      <c r="K116" s="230" t="s">
        <v>21</v>
      </c>
      <c r="L116" s="235"/>
      <c r="M116" s="236" t="s">
        <v>21</v>
      </c>
      <c r="N116" s="237" t="s">
        <v>42</v>
      </c>
      <c r="O116" s="44"/>
      <c r="P116" s="213">
        <f>O116*H116</f>
        <v>0</v>
      </c>
      <c r="Q116" s="213">
        <v>1.3999999999999999E-4</v>
      </c>
      <c r="R116" s="213">
        <f>Q116*H116</f>
        <v>4.4799999999999996E-3</v>
      </c>
      <c r="S116" s="213">
        <v>0</v>
      </c>
      <c r="T116" s="214">
        <f>S116*H116</f>
        <v>0</v>
      </c>
      <c r="AR116" s="26" t="s">
        <v>167</v>
      </c>
      <c r="AT116" s="26" t="s">
        <v>150</v>
      </c>
      <c r="AU116" s="26" t="s">
        <v>81</v>
      </c>
      <c r="AY116" s="26" t="s">
        <v>153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79</v>
      </c>
      <c r="BK116" s="215">
        <f>ROUND(I116*H116,2)</f>
        <v>0</v>
      </c>
      <c r="BL116" s="26" t="s">
        <v>167</v>
      </c>
      <c r="BM116" s="26" t="s">
        <v>358</v>
      </c>
    </row>
    <row r="117" spans="2:65" s="1" customFormat="1" ht="22.5" customHeight="1">
      <c r="B117" s="43"/>
      <c r="C117" s="204" t="s">
        <v>251</v>
      </c>
      <c r="D117" s="204" t="s">
        <v>156</v>
      </c>
      <c r="E117" s="205" t="s">
        <v>337</v>
      </c>
      <c r="F117" s="206" t="s">
        <v>338</v>
      </c>
      <c r="G117" s="207" t="s">
        <v>159</v>
      </c>
      <c r="H117" s="208">
        <v>13</v>
      </c>
      <c r="I117" s="209"/>
      <c r="J117" s="210">
        <f>ROUND(I117*H117,2)</f>
        <v>0</v>
      </c>
      <c r="K117" s="206" t="s">
        <v>160</v>
      </c>
      <c r="L117" s="63"/>
      <c r="M117" s="211" t="s">
        <v>21</v>
      </c>
      <c r="N117" s="212" t="s">
        <v>42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161</v>
      </c>
      <c r="AT117" s="26" t="s">
        <v>156</v>
      </c>
      <c r="AU117" s="26" t="s">
        <v>81</v>
      </c>
      <c r="AY117" s="26" t="s">
        <v>153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79</v>
      </c>
      <c r="BK117" s="215">
        <f>ROUND(I117*H117,2)</f>
        <v>0</v>
      </c>
      <c r="BL117" s="26" t="s">
        <v>161</v>
      </c>
      <c r="BM117" s="26" t="s">
        <v>359</v>
      </c>
    </row>
    <row r="118" spans="2:65" s="12" customFormat="1">
      <c r="B118" s="216"/>
      <c r="C118" s="217"/>
      <c r="D118" s="218" t="s">
        <v>163</v>
      </c>
      <c r="E118" s="219" t="s">
        <v>21</v>
      </c>
      <c r="F118" s="220" t="s">
        <v>247</v>
      </c>
      <c r="G118" s="217"/>
      <c r="H118" s="221">
        <v>13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163</v>
      </c>
      <c r="AU118" s="227" t="s">
        <v>81</v>
      </c>
      <c r="AV118" s="12" t="s">
        <v>81</v>
      </c>
      <c r="AW118" s="12" t="s">
        <v>35</v>
      </c>
      <c r="AX118" s="12" t="s">
        <v>79</v>
      </c>
      <c r="AY118" s="227" t="s">
        <v>153</v>
      </c>
    </row>
    <row r="119" spans="2:65" s="1" customFormat="1" ht="22.5" customHeight="1">
      <c r="B119" s="43"/>
      <c r="C119" s="228" t="s">
        <v>10</v>
      </c>
      <c r="D119" s="228" t="s">
        <v>150</v>
      </c>
      <c r="E119" s="229" t="s">
        <v>360</v>
      </c>
      <c r="F119" s="230" t="s">
        <v>361</v>
      </c>
      <c r="G119" s="231" t="s">
        <v>159</v>
      </c>
      <c r="H119" s="232">
        <v>13</v>
      </c>
      <c r="I119" s="233"/>
      <c r="J119" s="234">
        <f>ROUND(I119*H119,2)</f>
        <v>0</v>
      </c>
      <c r="K119" s="230" t="s">
        <v>21</v>
      </c>
      <c r="L119" s="235"/>
      <c r="M119" s="236" t="s">
        <v>21</v>
      </c>
      <c r="N119" s="237" t="s">
        <v>42</v>
      </c>
      <c r="O119" s="44"/>
      <c r="P119" s="213">
        <f>O119*H119</f>
        <v>0</v>
      </c>
      <c r="Q119" s="213">
        <v>1.3999999999999999E-4</v>
      </c>
      <c r="R119" s="213">
        <f>Q119*H119</f>
        <v>1.8199999999999998E-3</v>
      </c>
      <c r="S119" s="213">
        <v>0</v>
      </c>
      <c r="T119" s="214">
        <f>S119*H119</f>
        <v>0</v>
      </c>
      <c r="AR119" s="26" t="s">
        <v>167</v>
      </c>
      <c r="AT119" s="26" t="s">
        <v>150</v>
      </c>
      <c r="AU119" s="26" t="s">
        <v>81</v>
      </c>
      <c r="AY119" s="26" t="s">
        <v>153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79</v>
      </c>
      <c r="BK119" s="215">
        <f>ROUND(I119*H119,2)</f>
        <v>0</v>
      </c>
      <c r="BL119" s="26" t="s">
        <v>167</v>
      </c>
      <c r="BM119" s="26" t="s">
        <v>362</v>
      </c>
    </row>
    <row r="120" spans="2:65" s="1" customFormat="1" ht="22.5" customHeight="1">
      <c r="B120" s="43"/>
      <c r="C120" s="228" t="s">
        <v>258</v>
      </c>
      <c r="D120" s="228" t="s">
        <v>150</v>
      </c>
      <c r="E120" s="229" t="s">
        <v>363</v>
      </c>
      <c r="F120" s="230" t="s">
        <v>364</v>
      </c>
      <c r="G120" s="231" t="s">
        <v>159</v>
      </c>
      <c r="H120" s="232">
        <v>13</v>
      </c>
      <c r="I120" s="233"/>
      <c r="J120" s="234">
        <f>ROUND(I120*H120,2)</f>
        <v>0</v>
      </c>
      <c r="K120" s="230" t="s">
        <v>21</v>
      </c>
      <c r="L120" s="235"/>
      <c r="M120" s="236" t="s">
        <v>21</v>
      </c>
      <c r="N120" s="237" t="s">
        <v>42</v>
      </c>
      <c r="O120" s="44"/>
      <c r="P120" s="213">
        <f>O120*H120</f>
        <v>0</v>
      </c>
      <c r="Q120" s="213">
        <v>1.3999999999999999E-4</v>
      </c>
      <c r="R120" s="213">
        <f>Q120*H120</f>
        <v>1.8199999999999998E-3</v>
      </c>
      <c r="S120" s="213">
        <v>0</v>
      </c>
      <c r="T120" s="214">
        <f>S120*H120</f>
        <v>0</v>
      </c>
      <c r="AR120" s="26" t="s">
        <v>167</v>
      </c>
      <c r="AT120" s="26" t="s">
        <v>150</v>
      </c>
      <c r="AU120" s="26" t="s">
        <v>81</v>
      </c>
      <c r="AY120" s="26" t="s">
        <v>153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79</v>
      </c>
      <c r="BK120" s="215">
        <f>ROUND(I120*H120,2)</f>
        <v>0</v>
      </c>
      <c r="BL120" s="26" t="s">
        <v>167</v>
      </c>
      <c r="BM120" s="26" t="s">
        <v>365</v>
      </c>
    </row>
    <row r="121" spans="2:65" s="1" customFormat="1" ht="22.5" customHeight="1">
      <c r="B121" s="43"/>
      <c r="C121" s="228" t="s">
        <v>262</v>
      </c>
      <c r="D121" s="228" t="s">
        <v>150</v>
      </c>
      <c r="E121" s="229" t="s">
        <v>357</v>
      </c>
      <c r="F121" s="230" t="s">
        <v>348</v>
      </c>
      <c r="G121" s="231" t="s">
        <v>159</v>
      </c>
      <c r="H121" s="232">
        <v>26</v>
      </c>
      <c r="I121" s="233"/>
      <c r="J121" s="234">
        <f>ROUND(I121*H121,2)</f>
        <v>0</v>
      </c>
      <c r="K121" s="230" t="s">
        <v>21</v>
      </c>
      <c r="L121" s="235"/>
      <c r="M121" s="236" t="s">
        <v>21</v>
      </c>
      <c r="N121" s="237" t="s">
        <v>42</v>
      </c>
      <c r="O121" s="44"/>
      <c r="P121" s="213">
        <f>O121*H121</f>
        <v>0</v>
      </c>
      <c r="Q121" s="213">
        <v>1.3999999999999999E-4</v>
      </c>
      <c r="R121" s="213">
        <f>Q121*H121</f>
        <v>3.6399999999999996E-3</v>
      </c>
      <c r="S121" s="213">
        <v>0</v>
      </c>
      <c r="T121" s="214">
        <f>S121*H121</f>
        <v>0</v>
      </c>
      <c r="AR121" s="26" t="s">
        <v>167</v>
      </c>
      <c r="AT121" s="26" t="s">
        <v>150</v>
      </c>
      <c r="AU121" s="26" t="s">
        <v>81</v>
      </c>
      <c r="AY121" s="26" t="s">
        <v>153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6" t="s">
        <v>79</v>
      </c>
      <c r="BK121" s="215">
        <f>ROUND(I121*H121,2)</f>
        <v>0</v>
      </c>
      <c r="BL121" s="26" t="s">
        <v>167</v>
      </c>
      <c r="BM121" s="26" t="s">
        <v>366</v>
      </c>
    </row>
    <row r="122" spans="2:65" s="1" customFormat="1" ht="22.5" customHeight="1">
      <c r="B122" s="43"/>
      <c r="C122" s="204" t="s">
        <v>216</v>
      </c>
      <c r="D122" s="204" t="s">
        <v>156</v>
      </c>
      <c r="E122" s="205" t="s">
        <v>337</v>
      </c>
      <c r="F122" s="206" t="s">
        <v>338</v>
      </c>
      <c r="G122" s="207" t="s">
        <v>159</v>
      </c>
      <c r="H122" s="208">
        <v>7</v>
      </c>
      <c r="I122" s="209"/>
      <c r="J122" s="210">
        <f>ROUND(I122*H122,2)</f>
        <v>0</v>
      </c>
      <c r="K122" s="206" t="s">
        <v>160</v>
      </c>
      <c r="L122" s="63"/>
      <c r="M122" s="211" t="s">
        <v>21</v>
      </c>
      <c r="N122" s="212" t="s">
        <v>42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161</v>
      </c>
      <c r="AT122" s="26" t="s">
        <v>156</v>
      </c>
      <c r="AU122" s="26" t="s">
        <v>81</v>
      </c>
      <c r="AY122" s="26" t="s">
        <v>153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79</v>
      </c>
      <c r="BK122" s="215">
        <f>ROUND(I122*H122,2)</f>
        <v>0</v>
      </c>
      <c r="BL122" s="26" t="s">
        <v>161</v>
      </c>
      <c r="BM122" s="26" t="s">
        <v>367</v>
      </c>
    </row>
    <row r="123" spans="2:65" s="12" customFormat="1">
      <c r="B123" s="216"/>
      <c r="C123" s="217"/>
      <c r="D123" s="218" t="s">
        <v>163</v>
      </c>
      <c r="E123" s="219" t="s">
        <v>21</v>
      </c>
      <c r="F123" s="220" t="s">
        <v>186</v>
      </c>
      <c r="G123" s="217"/>
      <c r="H123" s="221">
        <v>7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163</v>
      </c>
      <c r="AU123" s="227" t="s">
        <v>81</v>
      </c>
      <c r="AV123" s="12" t="s">
        <v>81</v>
      </c>
      <c r="AW123" s="12" t="s">
        <v>35</v>
      </c>
      <c r="AX123" s="12" t="s">
        <v>79</v>
      </c>
      <c r="AY123" s="227" t="s">
        <v>153</v>
      </c>
    </row>
    <row r="124" spans="2:65" s="1" customFormat="1" ht="22.5" customHeight="1">
      <c r="B124" s="43"/>
      <c r="C124" s="228" t="s">
        <v>221</v>
      </c>
      <c r="D124" s="228" t="s">
        <v>150</v>
      </c>
      <c r="E124" s="229" t="s">
        <v>368</v>
      </c>
      <c r="F124" s="230" t="s">
        <v>369</v>
      </c>
      <c r="G124" s="231" t="s">
        <v>159</v>
      </c>
      <c r="H124" s="232">
        <v>7</v>
      </c>
      <c r="I124" s="233"/>
      <c r="J124" s="234">
        <f t="shared" ref="J124:J157" si="0">ROUND(I124*H124,2)</f>
        <v>0</v>
      </c>
      <c r="K124" s="230" t="s">
        <v>21</v>
      </c>
      <c r="L124" s="235"/>
      <c r="M124" s="236" t="s">
        <v>21</v>
      </c>
      <c r="N124" s="237" t="s">
        <v>42</v>
      </c>
      <c r="O124" s="44"/>
      <c r="P124" s="213">
        <f t="shared" ref="P124:P157" si="1">O124*H124</f>
        <v>0</v>
      </c>
      <c r="Q124" s="213">
        <v>1.3999999999999999E-4</v>
      </c>
      <c r="R124" s="213">
        <f t="shared" ref="R124:R157" si="2">Q124*H124</f>
        <v>9.7999999999999997E-4</v>
      </c>
      <c r="S124" s="213">
        <v>0</v>
      </c>
      <c r="T124" s="214">
        <f t="shared" ref="T124:T157" si="3">S124*H124</f>
        <v>0</v>
      </c>
      <c r="AR124" s="26" t="s">
        <v>167</v>
      </c>
      <c r="AT124" s="26" t="s">
        <v>150</v>
      </c>
      <c r="AU124" s="26" t="s">
        <v>81</v>
      </c>
      <c r="AY124" s="26" t="s">
        <v>153</v>
      </c>
      <c r="BE124" s="215">
        <f t="shared" ref="BE124:BE157" si="4">IF(N124="základní",J124,0)</f>
        <v>0</v>
      </c>
      <c r="BF124" s="215">
        <f t="shared" ref="BF124:BF157" si="5">IF(N124="snížená",J124,0)</f>
        <v>0</v>
      </c>
      <c r="BG124" s="215">
        <f t="shared" ref="BG124:BG157" si="6">IF(N124="zákl. přenesená",J124,0)</f>
        <v>0</v>
      </c>
      <c r="BH124" s="215">
        <f t="shared" ref="BH124:BH157" si="7">IF(N124="sníž. přenesená",J124,0)</f>
        <v>0</v>
      </c>
      <c r="BI124" s="215">
        <f t="shared" ref="BI124:BI157" si="8">IF(N124="nulová",J124,0)</f>
        <v>0</v>
      </c>
      <c r="BJ124" s="26" t="s">
        <v>79</v>
      </c>
      <c r="BK124" s="215">
        <f t="shared" ref="BK124:BK157" si="9">ROUND(I124*H124,2)</f>
        <v>0</v>
      </c>
      <c r="BL124" s="26" t="s">
        <v>167</v>
      </c>
      <c r="BM124" s="26" t="s">
        <v>370</v>
      </c>
    </row>
    <row r="125" spans="2:65" s="1" customFormat="1" ht="22.5" customHeight="1">
      <c r="B125" s="43"/>
      <c r="C125" s="228" t="s">
        <v>225</v>
      </c>
      <c r="D125" s="228" t="s">
        <v>150</v>
      </c>
      <c r="E125" s="229" t="s">
        <v>371</v>
      </c>
      <c r="F125" s="230" t="s">
        <v>372</v>
      </c>
      <c r="G125" s="231" t="s">
        <v>159</v>
      </c>
      <c r="H125" s="232">
        <v>7</v>
      </c>
      <c r="I125" s="233"/>
      <c r="J125" s="234">
        <f t="shared" si="0"/>
        <v>0</v>
      </c>
      <c r="K125" s="230" t="s">
        <v>21</v>
      </c>
      <c r="L125" s="235"/>
      <c r="M125" s="236" t="s">
        <v>21</v>
      </c>
      <c r="N125" s="237" t="s">
        <v>42</v>
      </c>
      <c r="O125" s="44"/>
      <c r="P125" s="213">
        <f t="shared" si="1"/>
        <v>0</v>
      </c>
      <c r="Q125" s="213">
        <v>1.3999999999999999E-4</v>
      </c>
      <c r="R125" s="213">
        <f t="shared" si="2"/>
        <v>9.7999999999999997E-4</v>
      </c>
      <c r="S125" s="213">
        <v>0</v>
      </c>
      <c r="T125" s="214">
        <f t="shared" si="3"/>
        <v>0</v>
      </c>
      <c r="AR125" s="26" t="s">
        <v>167</v>
      </c>
      <c r="AT125" s="26" t="s">
        <v>150</v>
      </c>
      <c r="AU125" s="26" t="s">
        <v>81</v>
      </c>
      <c r="AY125" s="26" t="s">
        <v>153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79</v>
      </c>
      <c r="BK125" s="215">
        <f t="shared" si="9"/>
        <v>0</v>
      </c>
      <c r="BL125" s="26" t="s">
        <v>167</v>
      </c>
      <c r="BM125" s="26" t="s">
        <v>373</v>
      </c>
    </row>
    <row r="126" spans="2:65" s="1" customFormat="1" ht="22.5" customHeight="1">
      <c r="B126" s="43"/>
      <c r="C126" s="228" t="s">
        <v>9</v>
      </c>
      <c r="D126" s="228" t="s">
        <v>150</v>
      </c>
      <c r="E126" s="229" t="s">
        <v>357</v>
      </c>
      <c r="F126" s="230" t="s">
        <v>348</v>
      </c>
      <c r="G126" s="231" t="s">
        <v>159</v>
      </c>
      <c r="H126" s="232">
        <v>14</v>
      </c>
      <c r="I126" s="233"/>
      <c r="J126" s="234">
        <f t="shared" si="0"/>
        <v>0</v>
      </c>
      <c r="K126" s="230" t="s">
        <v>21</v>
      </c>
      <c r="L126" s="235"/>
      <c r="M126" s="236" t="s">
        <v>21</v>
      </c>
      <c r="N126" s="237" t="s">
        <v>42</v>
      </c>
      <c r="O126" s="44"/>
      <c r="P126" s="213">
        <f t="shared" si="1"/>
        <v>0</v>
      </c>
      <c r="Q126" s="213">
        <v>1.3999999999999999E-4</v>
      </c>
      <c r="R126" s="213">
        <f t="shared" si="2"/>
        <v>1.9599999999999999E-3</v>
      </c>
      <c r="S126" s="213">
        <v>0</v>
      </c>
      <c r="T126" s="214">
        <f t="shared" si="3"/>
        <v>0</v>
      </c>
      <c r="AR126" s="26" t="s">
        <v>167</v>
      </c>
      <c r="AT126" s="26" t="s">
        <v>150</v>
      </c>
      <c r="AU126" s="26" t="s">
        <v>81</v>
      </c>
      <c r="AY126" s="26" t="s">
        <v>153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79</v>
      </c>
      <c r="BK126" s="215">
        <f t="shared" si="9"/>
        <v>0</v>
      </c>
      <c r="BL126" s="26" t="s">
        <v>167</v>
      </c>
      <c r="BM126" s="26" t="s">
        <v>374</v>
      </c>
    </row>
    <row r="127" spans="2:65" s="1" customFormat="1" ht="31.5" customHeight="1">
      <c r="B127" s="43"/>
      <c r="C127" s="204" t="s">
        <v>232</v>
      </c>
      <c r="D127" s="204" t="s">
        <v>156</v>
      </c>
      <c r="E127" s="205" t="s">
        <v>375</v>
      </c>
      <c r="F127" s="206" t="s">
        <v>376</v>
      </c>
      <c r="G127" s="207" t="s">
        <v>189</v>
      </c>
      <c r="H127" s="208">
        <v>39</v>
      </c>
      <c r="I127" s="209"/>
      <c r="J127" s="210">
        <f t="shared" si="0"/>
        <v>0</v>
      </c>
      <c r="K127" s="206" t="s">
        <v>160</v>
      </c>
      <c r="L127" s="63"/>
      <c r="M127" s="211" t="s">
        <v>21</v>
      </c>
      <c r="N127" s="212" t="s">
        <v>42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79</v>
      </c>
      <c r="AT127" s="26" t="s">
        <v>156</v>
      </c>
      <c r="AU127" s="26" t="s">
        <v>81</v>
      </c>
      <c r="AY127" s="26" t="s">
        <v>153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79</v>
      </c>
      <c r="BK127" s="215">
        <f t="shared" si="9"/>
        <v>0</v>
      </c>
      <c r="BL127" s="26" t="s">
        <v>79</v>
      </c>
      <c r="BM127" s="26" t="s">
        <v>377</v>
      </c>
    </row>
    <row r="128" spans="2:65" s="1" customFormat="1" ht="22.5" customHeight="1">
      <c r="B128" s="43"/>
      <c r="C128" s="228" t="s">
        <v>236</v>
      </c>
      <c r="D128" s="228" t="s">
        <v>150</v>
      </c>
      <c r="E128" s="229" t="s">
        <v>378</v>
      </c>
      <c r="F128" s="230" t="s">
        <v>379</v>
      </c>
      <c r="G128" s="231" t="s">
        <v>189</v>
      </c>
      <c r="H128" s="232">
        <v>39</v>
      </c>
      <c r="I128" s="233"/>
      <c r="J128" s="234">
        <f t="shared" si="0"/>
        <v>0</v>
      </c>
      <c r="K128" s="230" t="s">
        <v>160</v>
      </c>
      <c r="L128" s="235"/>
      <c r="M128" s="236" t="s">
        <v>21</v>
      </c>
      <c r="N128" s="237" t="s">
        <v>42</v>
      </c>
      <c r="O128" s="44"/>
      <c r="P128" s="213">
        <f t="shared" si="1"/>
        <v>0</v>
      </c>
      <c r="Q128" s="213">
        <v>2.2499999999999998E-3</v>
      </c>
      <c r="R128" s="213">
        <f t="shared" si="2"/>
        <v>8.7749999999999995E-2</v>
      </c>
      <c r="S128" s="213">
        <v>0</v>
      </c>
      <c r="T128" s="214">
        <f t="shared" si="3"/>
        <v>0</v>
      </c>
      <c r="AR128" s="26" t="s">
        <v>81</v>
      </c>
      <c r="AT128" s="26" t="s">
        <v>150</v>
      </c>
      <c r="AU128" s="26" t="s">
        <v>81</v>
      </c>
      <c r="AY128" s="26" t="s">
        <v>153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79</v>
      </c>
      <c r="BK128" s="215">
        <f t="shared" si="9"/>
        <v>0</v>
      </c>
      <c r="BL128" s="26" t="s">
        <v>79</v>
      </c>
      <c r="BM128" s="26" t="s">
        <v>380</v>
      </c>
    </row>
    <row r="129" spans="2:65" s="1" customFormat="1" ht="22.5" customHeight="1">
      <c r="B129" s="43"/>
      <c r="C129" s="228" t="s">
        <v>270</v>
      </c>
      <c r="D129" s="228" t="s">
        <v>150</v>
      </c>
      <c r="E129" s="229" t="s">
        <v>381</v>
      </c>
      <c r="F129" s="230" t="s">
        <v>382</v>
      </c>
      <c r="G129" s="231" t="s">
        <v>159</v>
      </c>
      <c r="H129" s="232">
        <v>39</v>
      </c>
      <c r="I129" s="233"/>
      <c r="J129" s="234">
        <f t="shared" si="0"/>
        <v>0</v>
      </c>
      <c r="K129" s="230" t="s">
        <v>160</v>
      </c>
      <c r="L129" s="235"/>
      <c r="M129" s="236" t="s">
        <v>21</v>
      </c>
      <c r="N129" s="237" t="s">
        <v>42</v>
      </c>
      <c r="O129" s="44"/>
      <c r="P129" s="213">
        <f t="shared" si="1"/>
        <v>0</v>
      </c>
      <c r="Q129" s="213">
        <v>4.0000000000000003E-5</v>
      </c>
      <c r="R129" s="213">
        <f t="shared" si="2"/>
        <v>1.5600000000000002E-3</v>
      </c>
      <c r="S129" s="213">
        <v>0</v>
      </c>
      <c r="T129" s="214">
        <f t="shared" si="3"/>
        <v>0</v>
      </c>
      <c r="AR129" s="26" t="s">
        <v>81</v>
      </c>
      <c r="AT129" s="26" t="s">
        <v>150</v>
      </c>
      <c r="AU129" s="26" t="s">
        <v>81</v>
      </c>
      <c r="AY129" s="26" t="s">
        <v>153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79</v>
      </c>
      <c r="BK129" s="215">
        <f t="shared" si="9"/>
        <v>0</v>
      </c>
      <c r="BL129" s="26" t="s">
        <v>79</v>
      </c>
      <c r="BM129" s="26" t="s">
        <v>383</v>
      </c>
    </row>
    <row r="130" spans="2:65" s="1" customFormat="1" ht="22.5" customHeight="1">
      <c r="B130" s="43"/>
      <c r="C130" s="228" t="s">
        <v>278</v>
      </c>
      <c r="D130" s="228" t="s">
        <v>150</v>
      </c>
      <c r="E130" s="229" t="s">
        <v>384</v>
      </c>
      <c r="F130" s="230" t="s">
        <v>385</v>
      </c>
      <c r="G130" s="231" t="s">
        <v>159</v>
      </c>
      <c r="H130" s="232">
        <v>39</v>
      </c>
      <c r="I130" s="233"/>
      <c r="J130" s="234">
        <f t="shared" si="0"/>
        <v>0</v>
      </c>
      <c r="K130" s="230" t="s">
        <v>160</v>
      </c>
      <c r="L130" s="235"/>
      <c r="M130" s="236" t="s">
        <v>21</v>
      </c>
      <c r="N130" s="237" t="s">
        <v>42</v>
      </c>
      <c r="O130" s="44"/>
      <c r="P130" s="213">
        <f t="shared" si="1"/>
        <v>0</v>
      </c>
      <c r="Q130" s="213">
        <v>8.9999999999999998E-4</v>
      </c>
      <c r="R130" s="213">
        <f t="shared" si="2"/>
        <v>3.5099999999999999E-2</v>
      </c>
      <c r="S130" s="213">
        <v>0</v>
      </c>
      <c r="T130" s="214">
        <f t="shared" si="3"/>
        <v>0</v>
      </c>
      <c r="AR130" s="26" t="s">
        <v>81</v>
      </c>
      <c r="AT130" s="26" t="s">
        <v>150</v>
      </c>
      <c r="AU130" s="26" t="s">
        <v>81</v>
      </c>
      <c r="AY130" s="26" t="s">
        <v>153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79</v>
      </c>
      <c r="BK130" s="215">
        <f t="shared" si="9"/>
        <v>0</v>
      </c>
      <c r="BL130" s="26" t="s">
        <v>79</v>
      </c>
      <c r="BM130" s="26" t="s">
        <v>386</v>
      </c>
    </row>
    <row r="131" spans="2:65" s="1" customFormat="1" ht="22.5" customHeight="1">
      <c r="B131" s="43"/>
      <c r="C131" s="228" t="s">
        <v>282</v>
      </c>
      <c r="D131" s="228" t="s">
        <v>150</v>
      </c>
      <c r="E131" s="229" t="s">
        <v>387</v>
      </c>
      <c r="F131" s="230" t="s">
        <v>388</v>
      </c>
      <c r="G131" s="231" t="s">
        <v>219</v>
      </c>
      <c r="H131" s="232">
        <v>4</v>
      </c>
      <c r="I131" s="233"/>
      <c r="J131" s="234">
        <f t="shared" si="0"/>
        <v>0</v>
      </c>
      <c r="K131" s="230" t="s">
        <v>21</v>
      </c>
      <c r="L131" s="235"/>
      <c r="M131" s="236" t="s">
        <v>21</v>
      </c>
      <c r="N131" s="237" t="s">
        <v>42</v>
      </c>
      <c r="O131" s="44"/>
      <c r="P131" s="213">
        <f t="shared" si="1"/>
        <v>0</v>
      </c>
      <c r="Q131" s="213">
        <v>1E-4</v>
      </c>
      <c r="R131" s="213">
        <f t="shared" si="2"/>
        <v>4.0000000000000002E-4</v>
      </c>
      <c r="S131" s="213">
        <v>0</v>
      </c>
      <c r="T131" s="214">
        <f t="shared" si="3"/>
        <v>0</v>
      </c>
      <c r="AR131" s="26" t="s">
        <v>167</v>
      </c>
      <c r="AT131" s="26" t="s">
        <v>150</v>
      </c>
      <c r="AU131" s="26" t="s">
        <v>81</v>
      </c>
      <c r="AY131" s="26" t="s">
        <v>153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79</v>
      </c>
      <c r="BK131" s="215">
        <f t="shared" si="9"/>
        <v>0</v>
      </c>
      <c r="BL131" s="26" t="s">
        <v>167</v>
      </c>
      <c r="BM131" s="26" t="s">
        <v>389</v>
      </c>
    </row>
    <row r="132" spans="2:65" s="1" customFormat="1" ht="22.5" customHeight="1">
      <c r="B132" s="43"/>
      <c r="C132" s="204" t="s">
        <v>288</v>
      </c>
      <c r="D132" s="204" t="s">
        <v>156</v>
      </c>
      <c r="E132" s="205" t="s">
        <v>390</v>
      </c>
      <c r="F132" s="206" t="s">
        <v>391</v>
      </c>
      <c r="G132" s="207" t="s">
        <v>219</v>
      </c>
      <c r="H132" s="208">
        <v>10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42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161</v>
      </c>
      <c r="AT132" s="26" t="s">
        <v>156</v>
      </c>
      <c r="AU132" s="26" t="s">
        <v>81</v>
      </c>
      <c r="AY132" s="26" t="s">
        <v>153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79</v>
      </c>
      <c r="BK132" s="215">
        <f t="shared" si="9"/>
        <v>0</v>
      </c>
      <c r="BL132" s="26" t="s">
        <v>161</v>
      </c>
      <c r="BM132" s="26" t="s">
        <v>392</v>
      </c>
    </row>
    <row r="133" spans="2:65" s="1" customFormat="1" ht="22.5" customHeight="1">
      <c r="B133" s="43"/>
      <c r="C133" s="228" t="s">
        <v>294</v>
      </c>
      <c r="D133" s="228" t="s">
        <v>150</v>
      </c>
      <c r="E133" s="229" t="s">
        <v>393</v>
      </c>
      <c r="F133" s="230" t="s">
        <v>394</v>
      </c>
      <c r="G133" s="231" t="s">
        <v>159</v>
      </c>
      <c r="H133" s="232">
        <v>10</v>
      </c>
      <c r="I133" s="233"/>
      <c r="J133" s="234">
        <f t="shared" si="0"/>
        <v>0</v>
      </c>
      <c r="K133" s="230" t="s">
        <v>160</v>
      </c>
      <c r="L133" s="235"/>
      <c r="M133" s="236" t="s">
        <v>21</v>
      </c>
      <c r="N133" s="237" t="s">
        <v>42</v>
      </c>
      <c r="O133" s="44"/>
      <c r="P133" s="213">
        <f t="shared" si="1"/>
        <v>0</v>
      </c>
      <c r="Q133" s="213">
        <v>3.5E-4</v>
      </c>
      <c r="R133" s="213">
        <f t="shared" si="2"/>
        <v>3.5000000000000001E-3</v>
      </c>
      <c r="S133" s="213">
        <v>0</v>
      </c>
      <c r="T133" s="214">
        <f t="shared" si="3"/>
        <v>0</v>
      </c>
      <c r="AR133" s="26" t="s">
        <v>81</v>
      </c>
      <c r="AT133" s="26" t="s">
        <v>150</v>
      </c>
      <c r="AU133" s="26" t="s">
        <v>81</v>
      </c>
      <c r="AY133" s="26" t="s">
        <v>153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79</v>
      </c>
      <c r="BK133" s="215">
        <f t="shared" si="9"/>
        <v>0</v>
      </c>
      <c r="BL133" s="26" t="s">
        <v>79</v>
      </c>
      <c r="BM133" s="26" t="s">
        <v>395</v>
      </c>
    </row>
    <row r="134" spans="2:65" s="1" customFormat="1" ht="31.5" customHeight="1">
      <c r="B134" s="43"/>
      <c r="C134" s="204" t="s">
        <v>299</v>
      </c>
      <c r="D134" s="204" t="s">
        <v>156</v>
      </c>
      <c r="E134" s="205" t="s">
        <v>396</v>
      </c>
      <c r="F134" s="206" t="s">
        <v>397</v>
      </c>
      <c r="G134" s="207" t="s">
        <v>189</v>
      </c>
      <c r="H134" s="208">
        <v>13</v>
      </c>
      <c r="I134" s="209"/>
      <c r="J134" s="210">
        <f t="shared" si="0"/>
        <v>0</v>
      </c>
      <c r="K134" s="206" t="s">
        <v>160</v>
      </c>
      <c r="L134" s="63"/>
      <c r="M134" s="211" t="s">
        <v>21</v>
      </c>
      <c r="N134" s="212" t="s">
        <v>42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79</v>
      </c>
      <c r="AT134" s="26" t="s">
        <v>156</v>
      </c>
      <c r="AU134" s="26" t="s">
        <v>81</v>
      </c>
      <c r="AY134" s="26" t="s">
        <v>153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79</v>
      </c>
      <c r="BK134" s="215">
        <f t="shared" si="9"/>
        <v>0</v>
      </c>
      <c r="BL134" s="26" t="s">
        <v>79</v>
      </c>
      <c r="BM134" s="26" t="s">
        <v>398</v>
      </c>
    </row>
    <row r="135" spans="2:65" s="1" customFormat="1" ht="22.5" customHeight="1">
      <c r="B135" s="43"/>
      <c r="C135" s="228" t="s">
        <v>399</v>
      </c>
      <c r="D135" s="228" t="s">
        <v>150</v>
      </c>
      <c r="E135" s="229" t="s">
        <v>400</v>
      </c>
      <c r="F135" s="230" t="s">
        <v>401</v>
      </c>
      <c r="G135" s="231" t="s">
        <v>189</v>
      </c>
      <c r="H135" s="232">
        <v>13</v>
      </c>
      <c r="I135" s="233"/>
      <c r="J135" s="234">
        <f t="shared" si="0"/>
        <v>0</v>
      </c>
      <c r="K135" s="230" t="s">
        <v>160</v>
      </c>
      <c r="L135" s="235"/>
      <c r="M135" s="236" t="s">
        <v>21</v>
      </c>
      <c r="N135" s="237" t="s">
        <v>42</v>
      </c>
      <c r="O135" s="44"/>
      <c r="P135" s="213">
        <f t="shared" si="1"/>
        <v>0</v>
      </c>
      <c r="Q135" s="213">
        <v>3.5000000000000001E-3</v>
      </c>
      <c r="R135" s="213">
        <f t="shared" si="2"/>
        <v>4.5499999999999999E-2</v>
      </c>
      <c r="S135" s="213">
        <v>0</v>
      </c>
      <c r="T135" s="214">
        <f t="shared" si="3"/>
        <v>0</v>
      </c>
      <c r="AR135" s="26" t="s">
        <v>81</v>
      </c>
      <c r="AT135" s="26" t="s">
        <v>150</v>
      </c>
      <c r="AU135" s="26" t="s">
        <v>81</v>
      </c>
      <c r="AY135" s="26" t="s">
        <v>153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79</v>
      </c>
      <c r="BK135" s="215">
        <f t="shared" si="9"/>
        <v>0</v>
      </c>
      <c r="BL135" s="26" t="s">
        <v>79</v>
      </c>
      <c r="BM135" s="26" t="s">
        <v>402</v>
      </c>
    </row>
    <row r="136" spans="2:65" s="1" customFormat="1" ht="22.5" customHeight="1">
      <c r="B136" s="43"/>
      <c r="C136" s="228" t="s">
        <v>403</v>
      </c>
      <c r="D136" s="228" t="s">
        <v>150</v>
      </c>
      <c r="E136" s="229" t="s">
        <v>381</v>
      </c>
      <c r="F136" s="230" t="s">
        <v>382</v>
      </c>
      <c r="G136" s="231" t="s">
        <v>159</v>
      </c>
      <c r="H136" s="232">
        <v>13</v>
      </c>
      <c r="I136" s="233"/>
      <c r="J136" s="234">
        <f t="shared" si="0"/>
        <v>0</v>
      </c>
      <c r="K136" s="230" t="s">
        <v>160</v>
      </c>
      <c r="L136" s="235"/>
      <c r="M136" s="236" t="s">
        <v>21</v>
      </c>
      <c r="N136" s="237" t="s">
        <v>42</v>
      </c>
      <c r="O136" s="44"/>
      <c r="P136" s="213">
        <f t="shared" si="1"/>
        <v>0</v>
      </c>
      <c r="Q136" s="213">
        <v>4.0000000000000003E-5</v>
      </c>
      <c r="R136" s="213">
        <f t="shared" si="2"/>
        <v>5.2000000000000006E-4</v>
      </c>
      <c r="S136" s="213">
        <v>0</v>
      </c>
      <c r="T136" s="214">
        <f t="shared" si="3"/>
        <v>0</v>
      </c>
      <c r="AR136" s="26" t="s">
        <v>81</v>
      </c>
      <c r="AT136" s="26" t="s">
        <v>150</v>
      </c>
      <c r="AU136" s="26" t="s">
        <v>81</v>
      </c>
      <c r="AY136" s="26" t="s">
        <v>153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79</v>
      </c>
      <c r="BK136" s="215">
        <f t="shared" si="9"/>
        <v>0</v>
      </c>
      <c r="BL136" s="26" t="s">
        <v>79</v>
      </c>
      <c r="BM136" s="26" t="s">
        <v>404</v>
      </c>
    </row>
    <row r="137" spans="2:65" s="1" customFormat="1" ht="22.5" customHeight="1">
      <c r="B137" s="43"/>
      <c r="C137" s="228" t="s">
        <v>405</v>
      </c>
      <c r="D137" s="228" t="s">
        <v>150</v>
      </c>
      <c r="E137" s="229" t="s">
        <v>406</v>
      </c>
      <c r="F137" s="230" t="s">
        <v>407</v>
      </c>
      <c r="G137" s="231" t="s">
        <v>159</v>
      </c>
      <c r="H137" s="232">
        <v>1</v>
      </c>
      <c r="I137" s="233"/>
      <c r="J137" s="234">
        <f t="shared" si="0"/>
        <v>0</v>
      </c>
      <c r="K137" s="230" t="s">
        <v>21</v>
      </c>
      <c r="L137" s="235"/>
      <c r="M137" s="236" t="s">
        <v>21</v>
      </c>
      <c r="N137" s="237" t="s">
        <v>42</v>
      </c>
      <c r="O137" s="44"/>
      <c r="P137" s="213">
        <f t="shared" si="1"/>
        <v>0</v>
      </c>
      <c r="Q137" s="213">
        <v>1.1800000000000001E-3</v>
      </c>
      <c r="R137" s="213">
        <f t="shared" si="2"/>
        <v>1.1800000000000001E-3</v>
      </c>
      <c r="S137" s="213">
        <v>0</v>
      </c>
      <c r="T137" s="214">
        <f t="shared" si="3"/>
        <v>0</v>
      </c>
      <c r="AR137" s="26" t="s">
        <v>81</v>
      </c>
      <c r="AT137" s="26" t="s">
        <v>150</v>
      </c>
      <c r="AU137" s="26" t="s">
        <v>81</v>
      </c>
      <c r="AY137" s="26" t="s">
        <v>153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26" t="s">
        <v>79</v>
      </c>
      <c r="BK137" s="215">
        <f t="shared" si="9"/>
        <v>0</v>
      </c>
      <c r="BL137" s="26" t="s">
        <v>79</v>
      </c>
      <c r="BM137" s="26" t="s">
        <v>408</v>
      </c>
    </row>
    <row r="138" spans="2:65" s="1" customFormat="1" ht="22.5" customHeight="1">
      <c r="B138" s="43"/>
      <c r="C138" s="228" t="s">
        <v>409</v>
      </c>
      <c r="D138" s="228" t="s">
        <v>150</v>
      </c>
      <c r="E138" s="229" t="s">
        <v>410</v>
      </c>
      <c r="F138" s="230" t="s">
        <v>411</v>
      </c>
      <c r="G138" s="231" t="s">
        <v>219</v>
      </c>
      <c r="H138" s="232">
        <v>2</v>
      </c>
      <c r="I138" s="233"/>
      <c r="J138" s="234">
        <f t="shared" si="0"/>
        <v>0</v>
      </c>
      <c r="K138" s="230" t="s">
        <v>21</v>
      </c>
      <c r="L138" s="235"/>
      <c r="M138" s="236" t="s">
        <v>21</v>
      </c>
      <c r="N138" s="237" t="s">
        <v>42</v>
      </c>
      <c r="O138" s="44"/>
      <c r="P138" s="213">
        <f t="shared" si="1"/>
        <v>0</v>
      </c>
      <c r="Q138" s="213">
        <v>1E-4</v>
      </c>
      <c r="R138" s="213">
        <f t="shared" si="2"/>
        <v>2.0000000000000001E-4</v>
      </c>
      <c r="S138" s="213">
        <v>0</v>
      </c>
      <c r="T138" s="214">
        <f t="shared" si="3"/>
        <v>0</v>
      </c>
      <c r="AR138" s="26" t="s">
        <v>167</v>
      </c>
      <c r="AT138" s="26" t="s">
        <v>150</v>
      </c>
      <c r="AU138" s="26" t="s">
        <v>81</v>
      </c>
      <c r="AY138" s="26" t="s">
        <v>153</v>
      </c>
      <c r="BE138" s="215">
        <f t="shared" si="4"/>
        <v>0</v>
      </c>
      <c r="BF138" s="215">
        <f t="shared" si="5"/>
        <v>0</v>
      </c>
      <c r="BG138" s="215">
        <f t="shared" si="6"/>
        <v>0</v>
      </c>
      <c r="BH138" s="215">
        <f t="shared" si="7"/>
        <v>0</v>
      </c>
      <c r="BI138" s="215">
        <f t="shared" si="8"/>
        <v>0</v>
      </c>
      <c r="BJ138" s="26" t="s">
        <v>79</v>
      </c>
      <c r="BK138" s="215">
        <f t="shared" si="9"/>
        <v>0</v>
      </c>
      <c r="BL138" s="26" t="s">
        <v>167</v>
      </c>
      <c r="BM138" s="26" t="s">
        <v>412</v>
      </c>
    </row>
    <row r="139" spans="2:65" s="1" customFormat="1" ht="22.5" customHeight="1">
      <c r="B139" s="43"/>
      <c r="C139" s="204" t="s">
        <v>413</v>
      </c>
      <c r="D139" s="204" t="s">
        <v>156</v>
      </c>
      <c r="E139" s="205" t="s">
        <v>414</v>
      </c>
      <c r="F139" s="206" t="s">
        <v>415</v>
      </c>
      <c r="G139" s="207" t="s">
        <v>219</v>
      </c>
      <c r="H139" s="208">
        <v>2</v>
      </c>
      <c r="I139" s="209"/>
      <c r="J139" s="210">
        <f t="shared" si="0"/>
        <v>0</v>
      </c>
      <c r="K139" s="206" t="s">
        <v>21</v>
      </c>
      <c r="L139" s="63"/>
      <c r="M139" s="211" t="s">
        <v>21</v>
      </c>
      <c r="N139" s="212" t="s">
        <v>42</v>
      </c>
      <c r="O139" s="44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AR139" s="26" t="s">
        <v>161</v>
      </c>
      <c r="AT139" s="26" t="s">
        <v>156</v>
      </c>
      <c r="AU139" s="26" t="s">
        <v>81</v>
      </c>
      <c r="AY139" s="26" t="s">
        <v>153</v>
      </c>
      <c r="BE139" s="215">
        <f t="shared" si="4"/>
        <v>0</v>
      </c>
      <c r="BF139" s="215">
        <f t="shared" si="5"/>
        <v>0</v>
      </c>
      <c r="BG139" s="215">
        <f t="shared" si="6"/>
        <v>0</v>
      </c>
      <c r="BH139" s="215">
        <f t="shared" si="7"/>
        <v>0</v>
      </c>
      <c r="BI139" s="215">
        <f t="shared" si="8"/>
        <v>0</v>
      </c>
      <c r="BJ139" s="26" t="s">
        <v>79</v>
      </c>
      <c r="BK139" s="215">
        <f t="shared" si="9"/>
        <v>0</v>
      </c>
      <c r="BL139" s="26" t="s">
        <v>161</v>
      </c>
      <c r="BM139" s="26" t="s">
        <v>416</v>
      </c>
    </row>
    <row r="140" spans="2:65" s="1" customFormat="1" ht="22.5" customHeight="1">
      <c r="B140" s="43"/>
      <c r="C140" s="228" t="s">
        <v>417</v>
      </c>
      <c r="D140" s="228" t="s">
        <v>150</v>
      </c>
      <c r="E140" s="229" t="s">
        <v>418</v>
      </c>
      <c r="F140" s="230" t="s">
        <v>419</v>
      </c>
      <c r="G140" s="231" t="s">
        <v>159</v>
      </c>
      <c r="H140" s="232">
        <v>2</v>
      </c>
      <c r="I140" s="233"/>
      <c r="J140" s="234">
        <f t="shared" si="0"/>
        <v>0</v>
      </c>
      <c r="K140" s="230" t="s">
        <v>160</v>
      </c>
      <c r="L140" s="235"/>
      <c r="M140" s="236" t="s">
        <v>21</v>
      </c>
      <c r="N140" s="237" t="s">
        <v>42</v>
      </c>
      <c r="O140" s="44"/>
      <c r="P140" s="213">
        <f t="shared" si="1"/>
        <v>0</v>
      </c>
      <c r="Q140" s="213">
        <v>6.9999999999999999E-4</v>
      </c>
      <c r="R140" s="213">
        <f t="shared" si="2"/>
        <v>1.4E-3</v>
      </c>
      <c r="S140" s="213">
        <v>0</v>
      </c>
      <c r="T140" s="214">
        <f t="shared" si="3"/>
        <v>0</v>
      </c>
      <c r="AR140" s="26" t="s">
        <v>81</v>
      </c>
      <c r="AT140" s="26" t="s">
        <v>150</v>
      </c>
      <c r="AU140" s="26" t="s">
        <v>81</v>
      </c>
      <c r="AY140" s="26" t="s">
        <v>153</v>
      </c>
      <c r="BE140" s="215">
        <f t="shared" si="4"/>
        <v>0</v>
      </c>
      <c r="BF140" s="215">
        <f t="shared" si="5"/>
        <v>0</v>
      </c>
      <c r="BG140" s="215">
        <f t="shared" si="6"/>
        <v>0</v>
      </c>
      <c r="BH140" s="215">
        <f t="shared" si="7"/>
        <v>0</v>
      </c>
      <c r="BI140" s="215">
        <f t="shared" si="8"/>
        <v>0</v>
      </c>
      <c r="BJ140" s="26" t="s">
        <v>79</v>
      </c>
      <c r="BK140" s="215">
        <f t="shared" si="9"/>
        <v>0</v>
      </c>
      <c r="BL140" s="26" t="s">
        <v>79</v>
      </c>
      <c r="BM140" s="26" t="s">
        <v>420</v>
      </c>
    </row>
    <row r="141" spans="2:65" s="1" customFormat="1" ht="22.5" customHeight="1">
      <c r="B141" s="43"/>
      <c r="C141" s="204" t="s">
        <v>421</v>
      </c>
      <c r="D141" s="204" t="s">
        <v>156</v>
      </c>
      <c r="E141" s="205" t="s">
        <v>422</v>
      </c>
      <c r="F141" s="206" t="s">
        <v>423</v>
      </c>
      <c r="G141" s="207" t="s">
        <v>219</v>
      </c>
      <c r="H141" s="208">
        <v>1</v>
      </c>
      <c r="I141" s="209"/>
      <c r="J141" s="210">
        <f t="shared" si="0"/>
        <v>0</v>
      </c>
      <c r="K141" s="206" t="s">
        <v>21</v>
      </c>
      <c r="L141" s="63"/>
      <c r="M141" s="211" t="s">
        <v>21</v>
      </c>
      <c r="N141" s="212" t="s">
        <v>42</v>
      </c>
      <c r="O141" s="44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AR141" s="26" t="s">
        <v>161</v>
      </c>
      <c r="AT141" s="26" t="s">
        <v>156</v>
      </c>
      <c r="AU141" s="26" t="s">
        <v>81</v>
      </c>
      <c r="AY141" s="26" t="s">
        <v>153</v>
      </c>
      <c r="BE141" s="215">
        <f t="shared" si="4"/>
        <v>0</v>
      </c>
      <c r="BF141" s="215">
        <f t="shared" si="5"/>
        <v>0</v>
      </c>
      <c r="BG141" s="215">
        <f t="shared" si="6"/>
        <v>0</v>
      </c>
      <c r="BH141" s="215">
        <f t="shared" si="7"/>
        <v>0</v>
      </c>
      <c r="BI141" s="215">
        <f t="shared" si="8"/>
        <v>0</v>
      </c>
      <c r="BJ141" s="26" t="s">
        <v>79</v>
      </c>
      <c r="BK141" s="215">
        <f t="shared" si="9"/>
        <v>0</v>
      </c>
      <c r="BL141" s="26" t="s">
        <v>161</v>
      </c>
      <c r="BM141" s="26" t="s">
        <v>424</v>
      </c>
    </row>
    <row r="142" spans="2:65" s="1" customFormat="1" ht="22.5" customHeight="1">
      <c r="B142" s="43"/>
      <c r="C142" s="228" t="s">
        <v>425</v>
      </c>
      <c r="D142" s="228" t="s">
        <v>150</v>
      </c>
      <c r="E142" s="229" t="s">
        <v>426</v>
      </c>
      <c r="F142" s="230" t="s">
        <v>427</v>
      </c>
      <c r="G142" s="231" t="s">
        <v>159</v>
      </c>
      <c r="H142" s="232">
        <v>1</v>
      </c>
      <c r="I142" s="233"/>
      <c r="J142" s="234">
        <f t="shared" si="0"/>
        <v>0</v>
      </c>
      <c r="K142" s="230" t="s">
        <v>160</v>
      </c>
      <c r="L142" s="235"/>
      <c r="M142" s="236" t="s">
        <v>21</v>
      </c>
      <c r="N142" s="237" t="s">
        <v>42</v>
      </c>
      <c r="O142" s="44"/>
      <c r="P142" s="213">
        <f t="shared" si="1"/>
        <v>0</v>
      </c>
      <c r="Q142" s="213">
        <v>9.2000000000000003E-4</v>
      </c>
      <c r="R142" s="213">
        <f t="shared" si="2"/>
        <v>9.2000000000000003E-4</v>
      </c>
      <c r="S142" s="213">
        <v>0</v>
      </c>
      <c r="T142" s="214">
        <f t="shared" si="3"/>
        <v>0</v>
      </c>
      <c r="AR142" s="26" t="s">
        <v>81</v>
      </c>
      <c r="AT142" s="26" t="s">
        <v>150</v>
      </c>
      <c r="AU142" s="26" t="s">
        <v>81</v>
      </c>
      <c r="AY142" s="26" t="s">
        <v>153</v>
      </c>
      <c r="BE142" s="215">
        <f t="shared" si="4"/>
        <v>0</v>
      </c>
      <c r="BF142" s="215">
        <f t="shared" si="5"/>
        <v>0</v>
      </c>
      <c r="BG142" s="215">
        <f t="shared" si="6"/>
        <v>0</v>
      </c>
      <c r="BH142" s="215">
        <f t="shared" si="7"/>
        <v>0</v>
      </c>
      <c r="BI142" s="215">
        <f t="shared" si="8"/>
        <v>0</v>
      </c>
      <c r="BJ142" s="26" t="s">
        <v>79</v>
      </c>
      <c r="BK142" s="215">
        <f t="shared" si="9"/>
        <v>0</v>
      </c>
      <c r="BL142" s="26" t="s">
        <v>79</v>
      </c>
      <c r="BM142" s="26" t="s">
        <v>428</v>
      </c>
    </row>
    <row r="143" spans="2:65" s="1" customFormat="1" ht="22.5" customHeight="1">
      <c r="B143" s="43"/>
      <c r="C143" s="204" t="s">
        <v>429</v>
      </c>
      <c r="D143" s="204" t="s">
        <v>156</v>
      </c>
      <c r="E143" s="205" t="s">
        <v>430</v>
      </c>
      <c r="F143" s="206" t="s">
        <v>431</v>
      </c>
      <c r="G143" s="207" t="s">
        <v>189</v>
      </c>
      <c r="H143" s="208">
        <v>16</v>
      </c>
      <c r="I143" s="209"/>
      <c r="J143" s="210">
        <f t="shared" si="0"/>
        <v>0</v>
      </c>
      <c r="K143" s="206" t="s">
        <v>160</v>
      </c>
      <c r="L143" s="63"/>
      <c r="M143" s="211" t="s">
        <v>21</v>
      </c>
      <c r="N143" s="212" t="s">
        <v>42</v>
      </c>
      <c r="O143" s="44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AR143" s="26" t="s">
        <v>161</v>
      </c>
      <c r="AT143" s="26" t="s">
        <v>156</v>
      </c>
      <c r="AU143" s="26" t="s">
        <v>81</v>
      </c>
      <c r="AY143" s="26" t="s">
        <v>153</v>
      </c>
      <c r="BE143" s="215">
        <f t="shared" si="4"/>
        <v>0</v>
      </c>
      <c r="BF143" s="215">
        <f t="shared" si="5"/>
        <v>0</v>
      </c>
      <c r="BG143" s="215">
        <f t="shared" si="6"/>
        <v>0</v>
      </c>
      <c r="BH143" s="215">
        <f t="shared" si="7"/>
        <v>0</v>
      </c>
      <c r="BI143" s="215">
        <f t="shared" si="8"/>
        <v>0</v>
      </c>
      <c r="BJ143" s="26" t="s">
        <v>79</v>
      </c>
      <c r="BK143" s="215">
        <f t="shared" si="9"/>
        <v>0</v>
      </c>
      <c r="BL143" s="26" t="s">
        <v>161</v>
      </c>
      <c r="BM143" s="26" t="s">
        <v>432</v>
      </c>
    </row>
    <row r="144" spans="2:65" s="1" customFormat="1" ht="22.5" customHeight="1">
      <c r="B144" s="43"/>
      <c r="C144" s="228" t="s">
        <v>433</v>
      </c>
      <c r="D144" s="228" t="s">
        <v>150</v>
      </c>
      <c r="E144" s="229" t="s">
        <v>434</v>
      </c>
      <c r="F144" s="230" t="s">
        <v>435</v>
      </c>
      <c r="G144" s="231" t="s">
        <v>189</v>
      </c>
      <c r="H144" s="232">
        <v>16</v>
      </c>
      <c r="I144" s="233"/>
      <c r="J144" s="234">
        <f t="shared" si="0"/>
        <v>0</v>
      </c>
      <c r="K144" s="230" t="s">
        <v>160</v>
      </c>
      <c r="L144" s="235"/>
      <c r="M144" s="236" t="s">
        <v>21</v>
      </c>
      <c r="N144" s="237" t="s">
        <v>42</v>
      </c>
      <c r="O144" s="44"/>
      <c r="P144" s="213">
        <f t="shared" si="1"/>
        <v>0</v>
      </c>
      <c r="Q144" s="213">
        <v>6.4999999999999997E-3</v>
      </c>
      <c r="R144" s="213">
        <f t="shared" si="2"/>
        <v>0.104</v>
      </c>
      <c r="S144" s="213">
        <v>0</v>
      </c>
      <c r="T144" s="214">
        <f t="shared" si="3"/>
        <v>0</v>
      </c>
      <c r="AR144" s="26" t="s">
        <v>167</v>
      </c>
      <c r="AT144" s="26" t="s">
        <v>150</v>
      </c>
      <c r="AU144" s="26" t="s">
        <v>81</v>
      </c>
      <c r="AY144" s="26" t="s">
        <v>153</v>
      </c>
      <c r="BE144" s="215">
        <f t="shared" si="4"/>
        <v>0</v>
      </c>
      <c r="BF144" s="215">
        <f t="shared" si="5"/>
        <v>0</v>
      </c>
      <c r="BG144" s="215">
        <f t="shared" si="6"/>
        <v>0</v>
      </c>
      <c r="BH144" s="215">
        <f t="shared" si="7"/>
        <v>0</v>
      </c>
      <c r="BI144" s="215">
        <f t="shared" si="8"/>
        <v>0</v>
      </c>
      <c r="BJ144" s="26" t="s">
        <v>79</v>
      </c>
      <c r="BK144" s="215">
        <f t="shared" si="9"/>
        <v>0</v>
      </c>
      <c r="BL144" s="26" t="s">
        <v>167</v>
      </c>
      <c r="BM144" s="26" t="s">
        <v>436</v>
      </c>
    </row>
    <row r="145" spans="2:65" s="1" customFormat="1" ht="22.5" customHeight="1">
      <c r="B145" s="43"/>
      <c r="C145" s="228" t="s">
        <v>437</v>
      </c>
      <c r="D145" s="228" t="s">
        <v>150</v>
      </c>
      <c r="E145" s="229" t="s">
        <v>381</v>
      </c>
      <c r="F145" s="230" t="s">
        <v>382</v>
      </c>
      <c r="G145" s="231" t="s">
        <v>159</v>
      </c>
      <c r="H145" s="232">
        <v>16</v>
      </c>
      <c r="I145" s="233"/>
      <c r="J145" s="234">
        <f t="shared" si="0"/>
        <v>0</v>
      </c>
      <c r="K145" s="230" t="s">
        <v>160</v>
      </c>
      <c r="L145" s="235"/>
      <c r="M145" s="236" t="s">
        <v>21</v>
      </c>
      <c r="N145" s="237" t="s">
        <v>42</v>
      </c>
      <c r="O145" s="44"/>
      <c r="P145" s="213">
        <f t="shared" si="1"/>
        <v>0</v>
      </c>
      <c r="Q145" s="213">
        <v>4.0000000000000003E-5</v>
      </c>
      <c r="R145" s="213">
        <f t="shared" si="2"/>
        <v>6.4000000000000005E-4</v>
      </c>
      <c r="S145" s="213">
        <v>0</v>
      </c>
      <c r="T145" s="214">
        <f t="shared" si="3"/>
        <v>0</v>
      </c>
      <c r="AR145" s="26" t="s">
        <v>167</v>
      </c>
      <c r="AT145" s="26" t="s">
        <v>150</v>
      </c>
      <c r="AU145" s="26" t="s">
        <v>81</v>
      </c>
      <c r="AY145" s="26" t="s">
        <v>153</v>
      </c>
      <c r="BE145" s="215">
        <f t="shared" si="4"/>
        <v>0</v>
      </c>
      <c r="BF145" s="215">
        <f t="shared" si="5"/>
        <v>0</v>
      </c>
      <c r="BG145" s="215">
        <f t="shared" si="6"/>
        <v>0</v>
      </c>
      <c r="BH145" s="215">
        <f t="shared" si="7"/>
        <v>0</v>
      </c>
      <c r="BI145" s="215">
        <f t="shared" si="8"/>
        <v>0</v>
      </c>
      <c r="BJ145" s="26" t="s">
        <v>79</v>
      </c>
      <c r="BK145" s="215">
        <f t="shared" si="9"/>
        <v>0</v>
      </c>
      <c r="BL145" s="26" t="s">
        <v>167</v>
      </c>
      <c r="BM145" s="26" t="s">
        <v>438</v>
      </c>
    </row>
    <row r="146" spans="2:65" s="1" customFormat="1" ht="22.5" customHeight="1">
      <c r="B146" s="43"/>
      <c r="C146" s="228" t="s">
        <v>439</v>
      </c>
      <c r="D146" s="228" t="s">
        <v>150</v>
      </c>
      <c r="E146" s="229" t="s">
        <v>440</v>
      </c>
      <c r="F146" s="230" t="s">
        <v>441</v>
      </c>
      <c r="G146" s="231" t="s">
        <v>159</v>
      </c>
      <c r="H146" s="232">
        <v>1</v>
      </c>
      <c r="I146" s="233"/>
      <c r="J146" s="234">
        <f t="shared" si="0"/>
        <v>0</v>
      </c>
      <c r="K146" s="230" t="s">
        <v>160</v>
      </c>
      <c r="L146" s="235"/>
      <c r="M146" s="236" t="s">
        <v>21</v>
      </c>
      <c r="N146" s="237" t="s">
        <v>42</v>
      </c>
      <c r="O146" s="44"/>
      <c r="P146" s="213">
        <f t="shared" si="1"/>
        <v>0</v>
      </c>
      <c r="Q146" s="213">
        <v>1.1800000000000001E-3</v>
      </c>
      <c r="R146" s="213">
        <f t="shared" si="2"/>
        <v>1.1800000000000001E-3</v>
      </c>
      <c r="S146" s="213">
        <v>0</v>
      </c>
      <c r="T146" s="214">
        <f t="shared" si="3"/>
        <v>0</v>
      </c>
      <c r="AR146" s="26" t="s">
        <v>167</v>
      </c>
      <c r="AT146" s="26" t="s">
        <v>150</v>
      </c>
      <c r="AU146" s="26" t="s">
        <v>81</v>
      </c>
      <c r="AY146" s="26" t="s">
        <v>153</v>
      </c>
      <c r="BE146" s="215">
        <f t="shared" si="4"/>
        <v>0</v>
      </c>
      <c r="BF146" s="215">
        <f t="shared" si="5"/>
        <v>0</v>
      </c>
      <c r="BG146" s="215">
        <f t="shared" si="6"/>
        <v>0</v>
      </c>
      <c r="BH146" s="215">
        <f t="shared" si="7"/>
        <v>0</v>
      </c>
      <c r="BI146" s="215">
        <f t="shared" si="8"/>
        <v>0</v>
      </c>
      <c r="BJ146" s="26" t="s">
        <v>79</v>
      </c>
      <c r="BK146" s="215">
        <f t="shared" si="9"/>
        <v>0</v>
      </c>
      <c r="BL146" s="26" t="s">
        <v>167</v>
      </c>
      <c r="BM146" s="26" t="s">
        <v>442</v>
      </c>
    </row>
    <row r="147" spans="2:65" s="1" customFormat="1" ht="22.5" customHeight="1">
      <c r="B147" s="43"/>
      <c r="C147" s="228" t="s">
        <v>443</v>
      </c>
      <c r="D147" s="228" t="s">
        <v>150</v>
      </c>
      <c r="E147" s="229" t="s">
        <v>444</v>
      </c>
      <c r="F147" s="230" t="s">
        <v>445</v>
      </c>
      <c r="G147" s="231" t="s">
        <v>189</v>
      </c>
      <c r="H147" s="232">
        <v>20</v>
      </c>
      <c r="I147" s="233"/>
      <c r="J147" s="234">
        <f t="shared" si="0"/>
        <v>0</v>
      </c>
      <c r="K147" s="230" t="s">
        <v>21</v>
      </c>
      <c r="L147" s="235"/>
      <c r="M147" s="236" t="s">
        <v>21</v>
      </c>
      <c r="N147" s="237" t="s">
        <v>42</v>
      </c>
      <c r="O147" s="44"/>
      <c r="P147" s="213">
        <f t="shared" si="1"/>
        <v>0</v>
      </c>
      <c r="Q147" s="213">
        <v>1E-4</v>
      </c>
      <c r="R147" s="213">
        <f t="shared" si="2"/>
        <v>2E-3</v>
      </c>
      <c r="S147" s="213">
        <v>0</v>
      </c>
      <c r="T147" s="214">
        <f t="shared" si="3"/>
        <v>0</v>
      </c>
      <c r="AR147" s="26" t="s">
        <v>167</v>
      </c>
      <c r="AT147" s="26" t="s">
        <v>150</v>
      </c>
      <c r="AU147" s="26" t="s">
        <v>81</v>
      </c>
      <c r="AY147" s="26" t="s">
        <v>153</v>
      </c>
      <c r="BE147" s="215">
        <f t="shared" si="4"/>
        <v>0</v>
      </c>
      <c r="BF147" s="215">
        <f t="shared" si="5"/>
        <v>0</v>
      </c>
      <c r="BG147" s="215">
        <f t="shared" si="6"/>
        <v>0</v>
      </c>
      <c r="BH147" s="215">
        <f t="shared" si="7"/>
        <v>0</v>
      </c>
      <c r="BI147" s="215">
        <f t="shared" si="8"/>
        <v>0</v>
      </c>
      <c r="BJ147" s="26" t="s">
        <v>79</v>
      </c>
      <c r="BK147" s="215">
        <f t="shared" si="9"/>
        <v>0</v>
      </c>
      <c r="BL147" s="26" t="s">
        <v>167</v>
      </c>
      <c r="BM147" s="26" t="s">
        <v>446</v>
      </c>
    </row>
    <row r="148" spans="2:65" s="1" customFormat="1" ht="22.5" customHeight="1">
      <c r="B148" s="43"/>
      <c r="C148" s="228" t="s">
        <v>447</v>
      </c>
      <c r="D148" s="228" t="s">
        <v>150</v>
      </c>
      <c r="E148" s="229" t="s">
        <v>448</v>
      </c>
      <c r="F148" s="230" t="s">
        <v>449</v>
      </c>
      <c r="G148" s="231" t="s">
        <v>219</v>
      </c>
      <c r="H148" s="232">
        <v>2</v>
      </c>
      <c r="I148" s="233"/>
      <c r="J148" s="234">
        <f t="shared" si="0"/>
        <v>0</v>
      </c>
      <c r="K148" s="230" t="s">
        <v>21</v>
      </c>
      <c r="L148" s="235"/>
      <c r="M148" s="236" t="s">
        <v>21</v>
      </c>
      <c r="N148" s="237" t="s">
        <v>42</v>
      </c>
      <c r="O148" s="44"/>
      <c r="P148" s="213">
        <f t="shared" si="1"/>
        <v>0</v>
      </c>
      <c r="Q148" s="213">
        <v>1E-4</v>
      </c>
      <c r="R148" s="213">
        <f t="shared" si="2"/>
        <v>2.0000000000000001E-4</v>
      </c>
      <c r="S148" s="213">
        <v>0</v>
      </c>
      <c r="T148" s="214">
        <f t="shared" si="3"/>
        <v>0</v>
      </c>
      <c r="AR148" s="26" t="s">
        <v>167</v>
      </c>
      <c r="AT148" s="26" t="s">
        <v>150</v>
      </c>
      <c r="AU148" s="26" t="s">
        <v>81</v>
      </c>
      <c r="AY148" s="26" t="s">
        <v>153</v>
      </c>
      <c r="BE148" s="215">
        <f t="shared" si="4"/>
        <v>0</v>
      </c>
      <c r="BF148" s="215">
        <f t="shared" si="5"/>
        <v>0</v>
      </c>
      <c r="BG148" s="215">
        <f t="shared" si="6"/>
        <v>0</v>
      </c>
      <c r="BH148" s="215">
        <f t="shared" si="7"/>
        <v>0</v>
      </c>
      <c r="BI148" s="215">
        <f t="shared" si="8"/>
        <v>0</v>
      </c>
      <c r="BJ148" s="26" t="s">
        <v>79</v>
      </c>
      <c r="BK148" s="215">
        <f t="shared" si="9"/>
        <v>0</v>
      </c>
      <c r="BL148" s="26" t="s">
        <v>167</v>
      </c>
      <c r="BM148" s="26" t="s">
        <v>450</v>
      </c>
    </row>
    <row r="149" spans="2:65" s="1" customFormat="1" ht="22.5" customHeight="1">
      <c r="B149" s="43"/>
      <c r="C149" s="204" t="s">
        <v>451</v>
      </c>
      <c r="D149" s="204" t="s">
        <v>156</v>
      </c>
      <c r="E149" s="205" t="s">
        <v>452</v>
      </c>
      <c r="F149" s="206" t="s">
        <v>453</v>
      </c>
      <c r="G149" s="207" t="s">
        <v>219</v>
      </c>
      <c r="H149" s="208">
        <v>2</v>
      </c>
      <c r="I149" s="209"/>
      <c r="J149" s="210">
        <f t="shared" si="0"/>
        <v>0</v>
      </c>
      <c r="K149" s="206" t="s">
        <v>21</v>
      </c>
      <c r="L149" s="63"/>
      <c r="M149" s="211" t="s">
        <v>21</v>
      </c>
      <c r="N149" s="212" t="s">
        <v>42</v>
      </c>
      <c r="O149" s="44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AR149" s="26" t="s">
        <v>161</v>
      </c>
      <c r="AT149" s="26" t="s">
        <v>156</v>
      </c>
      <c r="AU149" s="26" t="s">
        <v>81</v>
      </c>
      <c r="AY149" s="26" t="s">
        <v>153</v>
      </c>
      <c r="BE149" s="215">
        <f t="shared" si="4"/>
        <v>0</v>
      </c>
      <c r="BF149" s="215">
        <f t="shared" si="5"/>
        <v>0</v>
      </c>
      <c r="BG149" s="215">
        <f t="shared" si="6"/>
        <v>0</v>
      </c>
      <c r="BH149" s="215">
        <f t="shared" si="7"/>
        <v>0</v>
      </c>
      <c r="BI149" s="215">
        <f t="shared" si="8"/>
        <v>0</v>
      </c>
      <c r="BJ149" s="26" t="s">
        <v>79</v>
      </c>
      <c r="BK149" s="215">
        <f t="shared" si="9"/>
        <v>0</v>
      </c>
      <c r="BL149" s="26" t="s">
        <v>161</v>
      </c>
      <c r="BM149" s="26" t="s">
        <v>454</v>
      </c>
    </row>
    <row r="150" spans="2:65" s="1" customFormat="1" ht="22.5" customHeight="1">
      <c r="B150" s="43"/>
      <c r="C150" s="228" t="s">
        <v>455</v>
      </c>
      <c r="D150" s="228" t="s">
        <v>150</v>
      </c>
      <c r="E150" s="229" t="s">
        <v>456</v>
      </c>
      <c r="F150" s="230" t="s">
        <v>457</v>
      </c>
      <c r="G150" s="231" t="s">
        <v>159</v>
      </c>
      <c r="H150" s="232">
        <v>2</v>
      </c>
      <c r="I150" s="233"/>
      <c r="J150" s="234">
        <f t="shared" si="0"/>
        <v>0</v>
      </c>
      <c r="K150" s="230" t="s">
        <v>21</v>
      </c>
      <c r="L150" s="235"/>
      <c r="M150" s="236" t="s">
        <v>21</v>
      </c>
      <c r="N150" s="237" t="s">
        <v>42</v>
      </c>
      <c r="O150" s="44"/>
      <c r="P150" s="213">
        <f t="shared" si="1"/>
        <v>0</v>
      </c>
      <c r="Q150" s="213">
        <v>5.0000000000000001E-3</v>
      </c>
      <c r="R150" s="213">
        <f t="shared" si="2"/>
        <v>0.01</v>
      </c>
      <c r="S150" s="213">
        <v>0</v>
      </c>
      <c r="T150" s="214">
        <f t="shared" si="3"/>
        <v>0</v>
      </c>
      <c r="AR150" s="26" t="s">
        <v>167</v>
      </c>
      <c r="AT150" s="26" t="s">
        <v>150</v>
      </c>
      <c r="AU150" s="26" t="s">
        <v>81</v>
      </c>
      <c r="AY150" s="26" t="s">
        <v>153</v>
      </c>
      <c r="BE150" s="215">
        <f t="shared" si="4"/>
        <v>0</v>
      </c>
      <c r="BF150" s="215">
        <f t="shared" si="5"/>
        <v>0</v>
      </c>
      <c r="BG150" s="215">
        <f t="shared" si="6"/>
        <v>0</v>
      </c>
      <c r="BH150" s="215">
        <f t="shared" si="7"/>
        <v>0</v>
      </c>
      <c r="BI150" s="215">
        <f t="shared" si="8"/>
        <v>0</v>
      </c>
      <c r="BJ150" s="26" t="s">
        <v>79</v>
      </c>
      <c r="BK150" s="215">
        <f t="shared" si="9"/>
        <v>0</v>
      </c>
      <c r="BL150" s="26" t="s">
        <v>167</v>
      </c>
      <c r="BM150" s="26" t="s">
        <v>458</v>
      </c>
    </row>
    <row r="151" spans="2:65" s="1" customFormat="1" ht="22.5" customHeight="1">
      <c r="B151" s="43"/>
      <c r="C151" s="204" t="s">
        <v>459</v>
      </c>
      <c r="D151" s="204" t="s">
        <v>156</v>
      </c>
      <c r="E151" s="205" t="s">
        <v>460</v>
      </c>
      <c r="F151" s="206" t="s">
        <v>461</v>
      </c>
      <c r="G151" s="207" t="s">
        <v>219</v>
      </c>
      <c r="H151" s="208">
        <v>1</v>
      </c>
      <c r="I151" s="209"/>
      <c r="J151" s="210">
        <f t="shared" si="0"/>
        <v>0</v>
      </c>
      <c r="K151" s="206" t="s">
        <v>21</v>
      </c>
      <c r="L151" s="63"/>
      <c r="M151" s="211" t="s">
        <v>21</v>
      </c>
      <c r="N151" s="212" t="s">
        <v>42</v>
      </c>
      <c r="O151" s="44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AR151" s="26" t="s">
        <v>161</v>
      </c>
      <c r="AT151" s="26" t="s">
        <v>156</v>
      </c>
      <c r="AU151" s="26" t="s">
        <v>81</v>
      </c>
      <c r="AY151" s="26" t="s">
        <v>153</v>
      </c>
      <c r="BE151" s="215">
        <f t="shared" si="4"/>
        <v>0</v>
      </c>
      <c r="BF151" s="215">
        <f t="shared" si="5"/>
        <v>0</v>
      </c>
      <c r="BG151" s="215">
        <f t="shared" si="6"/>
        <v>0</v>
      </c>
      <c r="BH151" s="215">
        <f t="shared" si="7"/>
        <v>0</v>
      </c>
      <c r="BI151" s="215">
        <f t="shared" si="8"/>
        <v>0</v>
      </c>
      <c r="BJ151" s="26" t="s">
        <v>79</v>
      </c>
      <c r="BK151" s="215">
        <f t="shared" si="9"/>
        <v>0</v>
      </c>
      <c r="BL151" s="26" t="s">
        <v>161</v>
      </c>
      <c r="BM151" s="26" t="s">
        <v>462</v>
      </c>
    </row>
    <row r="152" spans="2:65" s="1" customFormat="1" ht="22.5" customHeight="1">
      <c r="B152" s="43"/>
      <c r="C152" s="228" t="s">
        <v>463</v>
      </c>
      <c r="D152" s="228" t="s">
        <v>150</v>
      </c>
      <c r="E152" s="229" t="s">
        <v>464</v>
      </c>
      <c r="F152" s="230" t="s">
        <v>465</v>
      </c>
      <c r="G152" s="231" t="s">
        <v>159</v>
      </c>
      <c r="H152" s="232">
        <v>1</v>
      </c>
      <c r="I152" s="233"/>
      <c r="J152" s="234">
        <f t="shared" si="0"/>
        <v>0</v>
      </c>
      <c r="K152" s="230" t="s">
        <v>21</v>
      </c>
      <c r="L152" s="235"/>
      <c r="M152" s="236" t="s">
        <v>21</v>
      </c>
      <c r="N152" s="237" t="s">
        <v>42</v>
      </c>
      <c r="O152" s="44"/>
      <c r="P152" s="213">
        <f t="shared" si="1"/>
        <v>0</v>
      </c>
      <c r="Q152" s="213">
        <v>5.0000000000000001E-3</v>
      </c>
      <c r="R152" s="213">
        <f t="shared" si="2"/>
        <v>5.0000000000000001E-3</v>
      </c>
      <c r="S152" s="213">
        <v>0</v>
      </c>
      <c r="T152" s="214">
        <f t="shared" si="3"/>
        <v>0</v>
      </c>
      <c r="AR152" s="26" t="s">
        <v>167</v>
      </c>
      <c r="AT152" s="26" t="s">
        <v>150</v>
      </c>
      <c r="AU152" s="26" t="s">
        <v>81</v>
      </c>
      <c r="AY152" s="26" t="s">
        <v>153</v>
      </c>
      <c r="BE152" s="215">
        <f t="shared" si="4"/>
        <v>0</v>
      </c>
      <c r="BF152" s="215">
        <f t="shared" si="5"/>
        <v>0</v>
      </c>
      <c r="BG152" s="215">
        <f t="shared" si="6"/>
        <v>0</v>
      </c>
      <c r="BH152" s="215">
        <f t="shared" si="7"/>
        <v>0</v>
      </c>
      <c r="BI152" s="215">
        <f t="shared" si="8"/>
        <v>0</v>
      </c>
      <c r="BJ152" s="26" t="s">
        <v>79</v>
      </c>
      <c r="BK152" s="215">
        <f t="shared" si="9"/>
        <v>0</v>
      </c>
      <c r="BL152" s="26" t="s">
        <v>167</v>
      </c>
      <c r="BM152" s="26" t="s">
        <v>466</v>
      </c>
    </row>
    <row r="153" spans="2:65" s="1" customFormat="1" ht="22.5" customHeight="1">
      <c r="B153" s="43"/>
      <c r="C153" s="204" t="s">
        <v>467</v>
      </c>
      <c r="D153" s="204" t="s">
        <v>156</v>
      </c>
      <c r="E153" s="205" t="s">
        <v>468</v>
      </c>
      <c r="F153" s="206" t="s">
        <v>469</v>
      </c>
      <c r="G153" s="207" t="s">
        <v>189</v>
      </c>
      <c r="H153" s="208">
        <v>135</v>
      </c>
      <c r="I153" s="209"/>
      <c r="J153" s="210">
        <f t="shared" si="0"/>
        <v>0</v>
      </c>
      <c r="K153" s="206" t="s">
        <v>160</v>
      </c>
      <c r="L153" s="63"/>
      <c r="M153" s="211" t="s">
        <v>21</v>
      </c>
      <c r="N153" s="212" t="s">
        <v>42</v>
      </c>
      <c r="O153" s="44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AR153" s="26" t="s">
        <v>79</v>
      </c>
      <c r="AT153" s="26" t="s">
        <v>156</v>
      </c>
      <c r="AU153" s="26" t="s">
        <v>81</v>
      </c>
      <c r="AY153" s="26" t="s">
        <v>153</v>
      </c>
      <c r="BE153" s="215">
        <f t="shared" si="4"/>
        <v>0</v>
      </c>
      <c r="BF153" s="215">
        <f t="shared" si="5"/>
        <v>0</v>
      </c>
      <c r="BG153" s="215">
        <f t="shared" si="6"/>
        <v>0</v>
      </c>
      <c r="BH153" s="215">
        <f t="shared" si="7"/>
        <v>0</v>
      </c>
      <c r="BI153" s="215">
        <f t="shared" si="8"/>
        <v>0</v>
      </c>
      <c r="BJ153" s="26" t="s">
        <v>79</v>
      </c>
      <c r="BK153" s="215">
        <f t="shared" si="9"/>
        <v>0</v>
      </c>
      <c r="BL153" s="26" t="s">
        <v>79</v>
      </c>
      <c r="BM153" s="26" t="s">
        <v>470</v>
      </c>
    </row>
    <row r="154" spans="2:65" s="1" customFormat="1" ht="22.5" customHeight="1">
      <c r="B154" s="43"/>
      <c r="C154" s="228" t="s">
        <v>471</v>
      </c>
      <c r="D154" s="228" t="s">
        <v>150</v>
      </c>
      <c r="E154" s="229" t="s">
        <v>472</v>
      </c>
      <c r="F154" s="230" t="s">
        <v>473</v>
      </c>
      <c r="G154" s="231" t="s">
        <v>189</v>
      </c>
      <c r="H154" s="232">
        <v>135</v>
      </c>
      <c r="I154" s="233"/>
      <c r="J154" s="234">
        <f t="shared" si="0"/>
        <v>0</v>
      </c>
      <c r="K154" s="230" t="s">
        <v>21</v>
      </c>
      <c r="L154" s="235"/>
      <c r="M154" s="236" t="s">
        <v>21</v>
      </c>
      <c r="N154" s="237" t="s">
        <v>42</v>
      </c>
      <c r="O154" s="44"/>
      <c r="P154" s="213">
        <f t="shared" si="1"/>
        <v>0</v>
      </c>
      <c r="Q154" s="213">
        <v>1.49E-2</v>
      </c>
      <c r="R154" s="213">
        <f t="shared" si="2"/>
        <v>2.0114999999999998</v>
      </c>
      <c r="S154" s="213">
        <v>0</v>
      </c>
      <c r="T154" s="214">
        <f t="shared" si="3"/>
        <v>0</v>
      </c>
      <c r="AR154" s="26" t="s">
        <v>81</v>
      </c>
      <c r="AT154" s="26" t="s">
        <v>150</v>
      </c>
      <c r="AU154" s="26" t="s">
        <v>81</v>
      </c>
      <c r="AY154" s="26" t="s">
        <v>153</v>
      </c>
      <c r="BE154" s="215">
        <f t="shared" si="4"/>
        <v>0</v>
      </c>
      <c r="BF154" s="215">
        <f t="shared" si="5"/>
        <v>0</v>
      </c>
      <c r="BG154" s="215">
        <f t="shared" si="6"/>
        <v>0</v>
      </c>
      <c r="BH154" s="215">
        <f t="shared" si="7"/>
        <v>0</v>
      </c>
      <c r="BI154" s="215">
        <f t="shared" si="8"/>
        <v>0</v>
      </c>
      <c r="BJ154" s="26" t="s">
        <v>79</v>
      </c>
      <c r="BK154" s="215">
        <f t="shared" si="9"/>
        <v>0</v>
      </c>
      <c r="BL154" s="26" t="s">
        <v>79</v>
      </c>
      <c r="BM154" s="26" t="s">
        <v>474</v>
      </c>
    </row>
    <row r="155" spans="2:65" s="1" customFormat="1" ht="22.5" customHeight="1">
      <c r="B155" s="43"/>
      <c r="C155" s="228" t="s">
        <v>475</v>
      </c>
      <c r="D155" s="228" t="s">
        <v>150</v>
      </c>
      <c r="E155" s="229" t="s">
        <v>476</v>
      </c>
      <c r="F155" s="230" t="s">
        <v>477</v>
      </c>
      <c r="G155" s="231" t="s">
        <v>159</v>
      </c>
      <c r="H155" s="232">
        <v>135</v>
      </c>
      <c r="I155" s="233"/>
      <c r="J155" s="234">
        <f t="shared" si="0"/>
        <v>0</v>
      </c>
      <c r="K155" s="230" t="s">
        <v>160</v>
      </c>
      <c r="L155" s="235"/>
      <c r="M155" s="236" t="s">
        <v>21</v>
      </c>
      <c r="N155" s="237" t="s">
        <v>42</v>
      </c>
      <c r="O155" s="44"/>
      <c r="P155" s="213">
        <f t="shared" si="1"/>
        <v>0</v>
      </c>
      <c r="Q155" s="213">
        <v>1E-4</v>
      </c>
      <c r="R155" s="213">
        <f t="shared" si="2"/>
        <v>1.35E-2</v>
      </c>
      <c r="S155" s="213">
        <v>0</v>
      </c>
      <c r="T155" s="214">
        <f t="shared" si="3"/>
        <v>0</v>
      </c>
      <c r="AR155" s="26" t="s">
        <v>81</v>
      </c>
      <c r="AT155" s="26" t="s">
        <v>150</v>
      </c>
      <c r="AU155" s="26" t="s">
        <v>81</v>
      </c>
      <c r="AY155" s="26" t="s">
        <v>153</v>
      </c>
      <c r="BE155" s="215">
        <f t="shared" si="4"/>
        <v>0</v>
      </c>
      <c r="BF155" s="215">
        <f t="shared" si="5"/>
        <v>0</v>
      </c>
      <c r="BG155" s="215">
        <f t="shared" si="6"/>
        <v>0</v>
      </c>
      <c r="BH155" s="215">
        <f t="shared" si="7"/>
        <v>0</v>
      </c>
      <c r="BI155" s="215">
        <f t="shared" si="8"/>
        <v>0</v>
      </c>
      <c r="BJ155" s="26" t="s">
        <v>79</v>
      </c>
      <c r="BK155" s="215">
        <f t="shared" si="9"/>
        <v>0</v>
      </c>
      <c r="BL155" s="26" t="s">
        <v>79</v>
      </c>
      <c r="BM155" s="26" t="s">
        <v>478</v>
      </c>
    </row>
    <row r="156" spans="2:65" s="1" customFormat="1" ht="22.5" customHeight="1">
      <c r="B156" s="43"/>
      <c r="C156" s="228" t="s">
        <v>479</v>
      </c>
      <c r="D156" s="228" t="s">
        <v>150</v>
      </c>
      <c r="E156" s="229" t="s">
        <v>444</v>
      </c>
      <c r="F156" s="230" t="s">
        <v>445</v>
      </c>
      <c r="G156" s="231" t="s">
        <v>189</v>
      </c>
      <c r="H156" s="232">
        <v>40</v>
      </c>
      <c r="I156" s="233"/>
      <c r="J156" s="234">
        <f t="shared" si="0"/>
        <v>0</v>
      </c>
      <c r="K156" s="230" t="s">
        <v>21</v>
      </c>
      <c r="L156" s="235"/>
      <c r="M156" s="236" t="s">
        <v>21</v>
      </c>
      <c r="N156" s="237" t="s">
        <v>42</v>
      </c>
      <c r="O156" s="44"/>
      <c r="P156" s="213">
        <f t="shared" si="1"/>
        <v>0</v>
      </c>
      <c r="Q156" s="213">
        <v>1E-4</v>
      </c>
      <c r="R156" s="213">
        <f t="shared" si="2"/>
        <v>4.0000000000000001E-3</v>
      </c>
      <c r="S156" s="213">
        <v>0</v>
      </c>
      <c r="T156" s="214">
        <f t="shared" si="3"/>
        <v>0</v>
      </c>
      <c r="AR156" s="26" t="s">
        <v>167</v>
      </c>
      <c r="AT156" s="26" t="s">
        <v>150</v>
      </c>
      <c r="AU156" s="26" t="s">
        <v>81</v>
      </c>
      <c r="AY156" s="26" t="s">
        <v>153</v>
      </c>
      <c r="BE156" s="215">
        <f t="shared" si="4"/>
        <v>0</v>
      </c>
      <c r="BF156" s="215">
        <f t="shared" si="5"/>
        <v>0</v>
      </c>
      <c r="BG156" s="215">
        <f t="shared" si="6"/>
        <v>0</v>
      </c>
      <c r="BH156" s="215">
        <f t="shared" si="7"/>
        <v>0</v>
      </c>
      <c r="BI156" s="215">
        <f t="shared" si="8"/>
        <v>0</v>
      </c>
      <c r="BJ156" s="26" t="s">
        <v>79</v>
      </c>
      <c r="BK156" s="215">
        <f t="shared" si="9"/>
        <v>0</v>
      </c>
      <c r="BL156" s="26" t="s">
        <v>167</v>
      </c>
      <c r="BM156" s="26" t="s">
        <v>480</v>
      </c>
    </row>
    <row r="157" spans="2:65" s="1" customFormat="1" ht="22.5" customHeight="1">
      <c r="B157" s="43"/>
      <c r="C157" s="228" t="s">
        <v>481</v>
      </c>
      <c r="D157" s="228" t="s">
        <v>150</v>
      </c>
      <c r="E157" s="229" t="s">
        <v>482</v>
      </c>
      <c r="F157" s="230" t="s">
        <v>449</v>
      </c>
      <c r="G157" s="231" t="s">
        <v>219</v>
      </c>
      <c r="H157" s="232">
        <v>8</v>
      </c>
      <c r="I157" s="233"/>
      <c r="J157" s="234">
        <f t="shared" si="0"/>
        <v>0</v>
      </c>
      <c r="K157" s="230" t="s">
        <v>21</v>
      </c>
      <c r="L157" s="235"/>
      <c r="M157" s="236" t="s">
        <v>21</v>
      </c>
      <c r="N157" s="237" t="s">
        <v>42</v>
      </c>
      <c r="O157" s="44"/>
      <c r="P157" s="213">
        <f t="shared" si="1"/>
        <v>0</v>
      </c>
      <c r="Q157" s="213">
        <v>1E-4</v>
      </c>
      <c r="R157" s="213">
        <f t="shared" si="2"/>
        <v>8.0000000000000004E-4</v>
      </c>
      <c r="S157" s="213">
        <v>0</v>
      </c>
      <c r="T157" s="214">
        <f t="shared" si="3"/>
        <v>0</v>
      </c>
      <c r="AR157" s="26" t="s">
        <v>167</v>
      </c>
      <c r="AT157" s="26" t="s">
        <v>150</v>
      </c>
      <c r="AU157" s="26" t="s">
        <v>81</v>
      </c>
      <c r="AY157" s="26" t="s">
        <v>153</v>
      </c>
      <c r="BE157" s="215">
        <f t="shared" si="4"/>
        <v>0</v>
      </c>
      <c r="BF157" s="215">
        <f t="shared" si="5"/>
        <v>0</v>
      </c>
      <c r="BG157" s="215">
        <f t="shared" si="6"/>
        <v>0</v>
      </c>
      <c r="BH157" s="215">
        <f t="shared" si="7"/>
        <v>0</v>
      </c>
      <c r="BI157" s="215">
        <f t="shared" si="8"/>
        <v>0</v>
      </c>
      <c r="BJ157" s="26" t="s">
        <v>79</v>
      </c>
      <c r="BK157" s="215">
        <f t="shared" si="9"/>
        <v>0</v>
      </c>
      <c r="BL157" s="26" t="s">
        <v>167</v>
      </c>
      <c r="BM157" s="26" t="s">
        <v>483</v>
      </c>
    </row>
    <row r="158" spans="2:65" s="12" customFormat="1">
      <c r="B158" s="216"/>
      <c r="C158" s="217"/>
      <c r="D158" s="218" t="s">
        <v>163</v>
      </c>
      <c r="E158" s="219" t="s">
        <v>21</v>
      </c>
      <c r="F158" s="220" t="s">
        <v>484</v>
      </c>
      <c r="G158" s="217"/>
      <c r="H158" s="221">
        <v>8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163</v>
      </c>
      <c r="AU158" s="227" t="s">
        <v>81</v>
      </c>
      <c r="AV158" s="12" t="s">
        <v>81</v>
      </c>
      <c r="AW158" s="12" t="s">
        <v>35</v>
      </c>
      <c r="AX158" s="12" t="s">
        <v>79</v>
      </c>
      <c r="AY158" s="227" t="s">
        <v>153</v>
      </c>
    </row>
    <row r="159" spans="2:65" s="1" customFormat="1" ht="22.5" customHeight="1">
      <c r="B159" s="43"/>
      <c r="C159" s="228" t="s">
        <v>485</v>
      </c>
      <c r="D159" s="228" t="s">
        <v>150</v>
      </c>
      <c r="E159" s="229" t="s">
        <v>486</v>
      </c>
      <c r="F159" s="230" t="s">
        <v>487</v>
      </c>
      <c r="G159" s="231" t="s">
        <v>159</v>
      </c>
      <c r="H159" s="232">
        <v>30</v>
      </c>
      <c r="I159" s="233"/>
      <c r="J159" s="234">
        <f>ROUND(I159*H159,2)</f>
        <v>0</v>
      </c>
      <c r="K159" s="230" t="s">
        <v>21</v>
      </c>
      <c r="L159" s="235"/>
      <c r="M159" s="236" t="s">
        <v>21</v>
      </c>
      <c r="N159" s="237" t="s">
        <v>42</v>
      </c>
      <c r="O159" s="44"/>
      <c r="P159" s="213">
        <f>O159*H159</f>
        <v>0</v>
      </c>
      <c r="Q159" s="213">
        <v>2.0000000000000001E-4</v>
      </c>
      <c r="R159" s="213">
        <f>Q159*H159</f>
        <v>6.0000000000000001E-3</v>
      </c>
      <c r="S159" s="213">
        <v>0</v>
      </c>
      <c r="T159" s="214">
        <f>S159*H159</f>
        <v>0</v>
      </c>
      <c r="AR159" s="26" t="s">
        <v>81</v>
      </c>
      <c r="AT159" s="26" t="s">
        <v>150</v>
      </c>
      <c r="AU159" s="26" t="s">
        <v>81</v>
      </c>
      <c r="AY159" s="26" t="s">
        <v>153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79</v>
      </c>
      <c r="BK159" s="215">
        <f>ROUND(I159*H159,2)</f>
        <v>0</v>
      </c>
      <c r="BL159" s="26" t="s">
        <v>79</v>
      </c>
      <c r="BM159" s="26" t="s">
        <v>488</v>
      </c>
    </row>
    <row r="160" spans="2:65" s="1" customFormat="1" ht="22.5" customHeight="1">
      <c r="B160" s="43"/>
      <c r="C160" s="204" t="s">
        <v>489</v>
      </c>
      <c r="D160" s="204" t="s">
        <v>156</v>
      </c>
      <c r="E160" s="205" t="s">
        <v>490</v>
      </c>
      <c r="F160" s="206" t="s">
        <v>491</v>
      </c>
      <c r="G160" s="207" t="s">
        <v>219</v>
      </c>
      <c r="H160" s="208">
        <v>8</v>
      </c>
      <c r="I160" s="209"/>
      <c r="J160" s="210">
        <f>ROUND(I160*H160,2)</f>
        <v>0</v>
      </c>
      <c r="K160" s="206" t="s">
        <v>21</v>
      </c>
      <c r="L160" s="63"/>
      <c r="M160" s="211" t="s">
        <v>21</v>
      </c>
      <c r="N160" s="212" t="s">
        <v>42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161</v>
      </c>
      <c r="AT160" s="26" t="s">
        <v>156</v>
      </c>
      <c r="AU160" s="26" t="s">
        <v>81</v>
      </c>
      <c r="AY160" s="26" t="s">
        <v>153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79</v>
      </c>
      <c r="BK160" s="215">
        <f>ROUND(I160*H160,2)</f>
        <v>0</v>
      </c>
      <c r="BL160" s="26" t="s">
        <v>161</v>
      </c>
      <c r="BM160" s="26" t="s">
        <v>492</v>
      </c>
    </row>
    <row r="161" spans="2:65" s="12" customFormat="1">
      <c r="B161" s="216"/>
      <c r="C161" s="217"/>
      <c r="D161" s="218" t="s">
        <v>163</v>
      </c>
      <c r="E161" s="219" t="s">
        <v>21</v>
      </c>
      <c r="F161" s="220" t="s">
        <v>484</v>
      </c>
      <c r="G161" s="217"/>
      <c r="H161" s="221">
        <v>8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163</v>
      </c>
      <c r="AU161" s="227" t="s">
        <v>81</v>
      </c>
      <c r="AV161" s="12" t="s">
        <v>81</v>
      </c>
      <c r="AW161" s="12" t="s">
        <v>35</v>
      </c>
      <c r="AX161" s="12" t="s">
        <v>79</v>
      </c>
      <c r="AY161" s="227" t="s">
        <v>153</v>
      </c>
    </row>
    <row r="162" spans="2:65" s="1" customFormat="1" ht="22.5" customHeight="1">
      <c r="B162" s="43"/>
      <c r="C162" s="228" t="s">
        <v>493</v>
      </c>
      <c r="D162" s="228" t="s">
        <v>150</v>
      </c>
      <c r="E162" s="229" t="s">
        <v>494</v>
      </c>
      <c r="F162" s="230" t="s">
        <v>495</v>
      </c>
      <c r="G162" s="231" t="s">
        <v>159</v>
      </c>
      <c r="H162" s="232">
        <v>8</v>
      </c>
      <c r="I162" s="233"/>
      <c r="J162" s="234">
        <f>ROUND(I162*H162,2)</f>
        <v>0</v>
      </c>
      <c r="K162" s="230" t="s">
        <v>21</v>
      </c>
      <c r="L162" s="235"/>
      <c r="M162" s="236" t="s">
        <v>21</v>
      </c>
      <c r="N162" s="237" t="s">
        <v>42</v>
      </c>
      <c r="O162" s="44"/>
      <c r="P162" s="213">
        <f>O162*H162</f>
        <v>0</v>
      </c>
      <c r="Q162" s="213">
        <v>5.0000000000000001E-3</v>
      </c>
      <c r="R162" s="213">
        <f>Q162*H162</f>
        <v>0.04</v>
      </c>
      <c r="S162" s="213">
        <v>0</v>
      </c>
      <c r="T162" s="214">
        <f>S162*H162</f>
        <v>0</v>
      </c>
      <c r="AR162" s="26" t="s">
        <v>167</v>
      </c>
      <c r="AT162" s="26" t="s">
        <v>150</v>
      </c>
      <c r="AU162" s="26" t="s">
        <v>81</v>
      </c>
      <c r="AY162" s="26" t="s">
        <v>153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79</v>
      </c>
      <c r="BK162" s="215">
        <f>ROUND(I162*H162,2)</f>
        <v>0</v>
      </c>
      <c r="BL162" s="26" t="s">
        <v>167</v>
      </c>
      <c r="BM162" s="26" t="s">
        <v>496</v>
      </c>
    </row>
    <row r="163" spans="2:65" s="1" customFormat="1" ht="22.5" customHeight="1">
      <c r="B163" s="43"/>
      <c r="C163" s="204" t="s">
        <v>497</v>
      </c>
      <c r="D163" s="204" t="s">
        <v>156</v>
      </c>
      <c r="E163" s="205" t="s">
        <v>498</v>
      </c>
      <c r="F163" s="206" t="s">
        <v>453</v>
      </c>
      <c r="G163" s="207" t="s">
        <v>219</v>
      </c>
      <c r="H163" s="208">
        <v>10</v>
      </c>
      <c r="I163" s="209"/>
      <c r="J163" s="210">
        <f>ROUND(I163*H163,2)</f>
        <v>0</v>
      </c>
      <c r="K163" s="206" t="s">
        <v>21</v>
      </c>
      <c r="L163" s="63"/>
      <c r="M163" s="211" t="s">
        <v>21</v>
      </c>
      <c r="N163" s="212" t="s">
        <v>42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161</v>
      </c>
      <c r="AT163" s="26" t="s">
        <v>156</v>
      </c>
      <c r="AU163" s="26" t="s">
        <v>81</v>
      </c>
      <c r="AY163" s="26" t="s">
        <v>153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79</v>
      </c>
      <c r="BK163" s="215">
        <f>ROUND(I163*H163,2)</f>
        <v>0</v>
      </c>
      <c r="BL163" s="26" t="s">
        <v>161</v>
      </c>
      <c r="BM163" s="26" t="s">
        <v>499</v>
      </c>
    </row>
    <row r="164" spans="2:65" s="12" customFormat="1">
      <c r="B164" s="216"/>
      <c r="C164" s="217"/>
      <c r="D164" s="218" t="s">
        <v>163</v>
      </c>
      <c r="E164" s="219" t="s">
        <v>21</v>
      </c>
      <c r="F164" s="220" t="s">
        <v>201</v>
      </c>
      <c r="G164" s="217"/>
      <c r="H164" s="221">
        <v>10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163</v>
      </c>
      <c r="AU164" s="227" t="s">
        <v>81</v>
      </c>
      <c r="AV164" s="12" t="s">
        <v>81</v>
      </c>
      <c r="AW164" s="12" t="s">
        <v>35</v>
      </c>
      <c r="AX164" s="12" t="s">
        <v>79</v>
      </c>
      <c r="AY164" s="227" t="s">
        <v>153</v>
      </c>
    </row>
    <row r="165" spans="2:65" s="1" customFormat="1" ht="22.5" customHeight="1">
      <c r="B165" s="43"/>
      <c r="C165" s="228" t="s">
        <v>500</v>
      </c>
      <c r="D165" s="228" t="s">
        <v>150</v>
      </c>
      <c r="E165" s="229" t="s">
        <v>501</v>
      </c>
      <c r="F165" s="230" t="s">
        <v>502</v>
      </c>
      <c r="G165" s="231" t="s">
        <v>159</v>
      </c>
      <c r="H165" s="232">
        <v>10</v>
      </c>
      <c r="I165" s="233"/>
      <c r="J165" s="234">
        <f>ROUND(I165*H165,2)</f>
        <v>0</v>
      </c>
      <c r="K165" s="230" t="s">
        <v>21</v>
      </c>
      <c r="L165" s="235"/>
      <c r="M165" s="236" t="s">
        <v>21</v>
      </c>
      <c r="N165" s="237" t="s">
        <v>42</v>
      </c>
      <c r="O165" s="44"/>
      <c r="P165" s="213">
        <f>O165*H165</f>
        <v>0</v>
      </c>
      <c r="Q165" s="213">
        <v>2.6800000000000001E-3</v>
      </c>
      <c r="R165" s="213">
        <f>Q165*H165</f>
        <v>2.6800000000000001E-2</v>
      </c>
      <c r="S165" s="213">
        <v>0</v>
      </c>
      <c r="T165" s="214">
        <f>S165*H165</f>
        <v>0</v>
      </c>
      <c r="AR165" s="26" t="s">
        <v>81</v>
      </c>
      <c r="AT165" s="26" t="s">
        <v>150</v>
      </c>
      <c r="AU165" s="26" t="s">
        <v>81</v>
      </c>
      <c r="AY165" s="26" t="s">
        <v>153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6" t="s">
        <v>79</v>
      </c>
      <c r="BK165" s="215">
        <f>ROUND(I165*H165,2)</f>
        <v>0</v>
      </c>
      <c r="BL165" s="26" t="s">
        <v>79</v>
      </c>
      <c r="BM165" s="26" t="s">
        <v>503</v>
      </c>
    </row>
    <row r="166" spans="2:65" s="1" customFormat="1" ht="22.5" customHeight="1">
      <c r="B166" s="43"/>
      <c r="C166" s="228" t="s">
        <v>504</v>
      </c>
      <c r="D166" s="228" t="s">
        <v>150</v>
      </c>
      <c r="E166" s="229" t="s">
        <v>505</v>
      </c>
      <c r="F166" s="230" t="s">
        <v>506</v>
      </c>
      <c r="G166" s="231" t="s">
        <v>219</v>
      </c>
      <c r="H166" s="232">
        <v>5</v>
      </c>
      <c r="I166" s="233"/>
      <c r="J166" s="234">
        <f>ROUND(I166*H166,2)</f>
        <v>0</v>
      </c>
      <c r="K166" s="230" t="s">
        <v>21</v>
      </c>
      <c r="L166" s="235"/>
      <c r="M166" s="236" t="s">
        <v>21</v>
      </c>
      <c r="N166" s="237" t="s">
        <v>42</v>
      </c>
      <c r="O166" s="44"/>
      <c r="P166" s="213">
        <f>O166*H166</f>
        <v>0</v>
      </c>
      <c r="Q166" s="213">
        <v>1E-4</v>
      </c>
      <c r="R166" s="213">
        <f>Q166*H166</f>
        <v>5.0000000000000001E-4</v>
      </c>
      <c r="S166" s="213">
        <v>0</v>
      </c>
      <c r="T166" s="214">
        <f>S166*H166</f>
        <v>0</v>
      </c>
      <c r="AR166" s="26" t="s">
        <v>167</v>
      </c>
      <c r="AT166" s="26" t="s">
        <v>150</v>
      </c>
      <c r="AU166" s="26" t="s">
        <v>81</v>
      </c>
      <c r="AY166" s="26" t="s">
        <v>153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6" t="s">
        <v>79</v>
      </c>
      <c r="BK166" s="215">
        <f>ROUND(I166*H166,2)</f>
        <v>0</v>
      </c>
      <c r="BL166" s="26" t="s">
        <v>167</v>
      </c>
      <c r="BM166" s="26" t="s">
        <v>507</v>
      </c>
    </row>
    <row r="167" spans="2:65" s="1" customFormat="1" ht="22.5" customHeight="1">
      <c r="B167" s="43"/>
      <c r="C167" s="204" t="s">
        <v>508</v>
      </c>
      <c r="D167" s="204" t="s">
        <v>156</v>
      </c>
      <c r="E167" s="205" t="s">
        <v>509</v>
      </c>
      <c r="F167" s="206" t="s">
        <v>510</v>
      </c>
      <c r="G167" s="207" t="s">
        <v>159</v>
      </c>
      <c r="H167" s="208">
        <v>1600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42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161</v>
      </c>
      <c r="AT167" s="26" t="s">
        <v>156</v>
      </c>
      <c r="AU167" s="26" t="s">
        <v>81</v>
      </c>
      <c r="AY167" s="26" t="s">
        <v>153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79</v>
      </c>
      <c r="BK167" s="215">
        <f>ROUND(I167*H167,2)</f>
        <v>0</v>
      </c>
      <c r="BL167" s="26" t="s">
        <v>161</v>
      </c>
      <c r="BM167" s="26" t="s">
        <v>511</v>
      </c>
    </row>
    <row r="168" spans="2:65" s="1" customFormat="1" ht="22.5" customHeight="1">
      <c r="B168" s="43"/>
      <c r="C168" s="228" t="s">
        <v>512</v>
      </c>
      <c r="D168" s="228" t="s">
        <v>150</v>
      </c>
      <c r="E168" s="229" t="s">
        <v>513</v>
      </c>
      <c r="F168" s="230" t="s">
        <v>514</v>
      </c>
      <c r="G168" s="231" t="s">
        <v>159</v>
      </c>
      <c r="H168" s="232">
        <v>1600</v>
      </c>
      <c r="I168" s="233"/>
      <c r="J168" s="234">
        <f>ROUND(I168*H168,2)</f>
        <v>0</v>
      </c>
      <c r="K168" s="230" t="s">
        <v>21</v>
      </c>
      <c r="L168" s="235"/>
      <c r="M168" s="236" t="s">
        <v>21</v>
      </c>
      <c r="N168" s="237" t="s">
        <v>42</v>
      </c>
      <c r="O168" s="44"/>
      <c r="P168" s="213">
        <f>O168*H168</f>
        <v>0</v>
      </c>
      <c r="Q168" s="213">
        <v>6.3000000000000003E-4</v>
      </c>
      <c r="R168" s="213">
        <f>Q168*H168</f>
        <v>1.008</v>
      </c>
      <c r="S168" s="213">
        <v>0</v>
      </c>
      <c r="T168" s="214">
        <f>S168*H168</f>
        <v>0</v>
      </c>
      <c r="AR168" s="26" t="s">
        <v>167</v>
      </c>
      <c r="AT168" s="26" t="s">
        <v>150</v>
      </c>
      <c r="AU168" s="26" t="s">
        <v>81</v>
      </c>
      <c r="AY168" s="26" t="s">
        <v>153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6" t="s">
        <v>79</v>
      </c>
      <c r="BK168" s="215">
        <f>ROUND(I168*H168,2)</f>
        <v>0</v>
      </c>
      <c r="BL168" s="26" t="s">
        <v>167</v>
      </c>
      <c r="BM168" s="26" t="s">
        <v>515</v>
      </c>
    </row>
    <row r="169" spans="2:65" s="11" customFormat="1" ht="29.9" customHeight="1">
      <c r="B169" s="187"/>
      <c r="C169" s="188"/>
      <c r="D169" s="201" t="s">
        <v>70</v>
      </c>
      <c r="E169" s="202" t="s">
        <v>516</v>
      </c>
      <c r="F169" s="202" t="s">
        <v>517</v>
      </c>
      <c r="G169" s="188"/>
      <c r="H169" s="188"/>
      <c r="I169" s="191"/>
      <c r="J169" s="203">
        <f>BK169</f>
        <v>0</v>
      </c>
      <c r="K169" s="188"/>
      <c r="L169" s="193"/>
      <c r="M169" s="194"/>
      <c r="N169" s="195"/>
      <c r="O169" s="195"/>
      <c r="P169" s="196">
        <f>SUM(P170:P177)</f>
        <v>0</v>
      </c>
      <c r="Q169" s="195"/>
      <c r="R169" s="196">
        <f>SUM(R170:R177)</f>
        <v>0.92529689999999998</v>
      </c>
      <c r="S169" s="195"/>
      <c r="T169" s="197">
        <f>SUM(T170:T177)</f>
        <v>0</v>
      </c>
      <c r="AR169" s="198" t="s">
        <v>81</v>
      </c>
      <c r="AT169" s="199" t="s">
        <v>70</v>
      </c>
      <c r="AU169" s="199" t="s">
        <v>79</v>
      </c>
      <c r="AY169" s="198" t="s">
        <v>153</v>
      </c>
      <c r="BK169" s="200">
        <f>SUM(BK170:BK177)</f>
        <v>0</v>
      </c>
    </row>
    <row r="170" spans="2:65" s="1" customFormat="1" ht="22.5" customHeight="1">
      <c r="B170" s="43"/>
      <c r="C170" s="204" t="s">
        <v>518</v>
      </c>
      <c r="D170" s="204" t="s">
        <v>156</v>
      </c>
      <c r="E170" s="205" t="s">
        <v>519</v>
      </c>
      <c r="F170" s="206" t="s">
        <v>520</v>
      </c>
      <c r="G170" s="207" t="s">
        <v>521</v>
      </c>
      <c r="H170" s="208">
        <v>36.938000000000002</v>
      </c>
      <c r="I170" s="209"/>
      <c r="J170" s="210">
        <f>ROUND(I170*H170,2)</f>
        <v>0</v>
      </c>
      <c r="K170" s="206" t="s">
        <v>21</v>
      </c>
      <c r="L170" s="63"/>
      <c r="M170" s="211" t="s">
        <v>21</v>
      </c>
      <c r="N170" s="212" t="s">
        <v>42</v>
      </c>
      <c r="O170" s="44"/>
      <c r="P170" s="213">
        <f>O170*H170</f>
        <v>0</v>
      </c>
      <c r="Q170" s="213">
        <v>5.0000000000000002E-5</v>
      </c>
      <c r="R170" s="213">
        <f>Q170*H170</f>
        <v>1.8469000000000003E-3</v>
      </c>
      <c r="S170" s="213">
        <v>0</v>
      </c>
      <c r="T170" s="214">
        <f>S170*H170</f>
        <v>0</v>
      </c>
      <c r="AR170" s="26" t="s">
        <v>258</v>
      </c>
      <c r="AT170" s="26" t="s">
        <v>156</v>
      </c>
      <c r="AU170" s="26" t="s">
        <v>81</v>
      </c>
      <c r="AY170" s="26" t="s">
        <v>153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6" t="s">
        <v>79</v>
      </c>
      <c r="BK170" s="215">
        <f>ROUND(I170*H170,2)</f>
        <v>0</v>
      </c>
      <c r="BL170" s="26" t="s">
        <v>258</v>
      </c>
      <c r="BM170" s="26" t="s">
        <v>522</v>
      </c>
    </row>
    <row r="171" spans="2:65" s="12" customFormat="1">
      <c r="B171" s="216"/>
      <c r="C171" s="217"/>
      <c r="D171" s="218" t="s">
        <v>163</v>
      </c>
      <c r="E171" s="219" t="s">
        <v>21</v>
      </c>
      <c r="F171" s="220" t="s">
        <v>523</v>
      </c>
      <c r="G171" s="217"/>
      <c r="H171" s="221">
        <v>36.938000000000002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163</v>
      </c>
      <c r="AU171" s="227" t="s">
        <v>81</v>
      </c>
      <c r="AV171" s="12" t="s">
        <v>81</v>
      </c>
      <c r="AW171" s="12" t="s">
        <v>35</v>
      </c>
      <c r="AX171" s="12" t="s">
        <v>79</v>
      </c>
      <c r="AY171" s="227" t="s">
        <v>153</v>
      </c>
    </row>
    <row r="172" spans="2:65" s="1" customFormat="1" ht="31.5" customHeight="1">
      <c r="B172" s="43"/>
      <c r="C172" s="228" t="s">
        <v>524</v>
      </c>
      <c r="D172" s="228" t="s">
        <v>150</v>
      </c>
      <c r="E172" s="229" t="s">
        <v>525</v>
      </c>
      <c r="F172" s="230" t="s">
        <v>526</v>
      </c>
      <c r="G172" s="231" t="s">
        <v>521</v>
      </c>
      <c r="H172" s="232">
        <v>20.372</v>
      </c>
      <c r="I172" s="233"/>
      <c r="J172" s="234">
        <f>ROUND(I172*H172,2)</f>
        <v>0</v>
      </c>
      <c r="K172" s="230" t="s">
        <v>21</v>
      </c>
      <c r="L172" s="235"/>
      <c r="M172" s="236" t="s">
        <v>21</v>
      </c>
      <c r="N172" s="237" t="s">
        <v>42</v>
      </c>
      <c r="O172" s="44"/>
      <c r="P172" s="213">
        <f>O172*H172</f>
        <v>0</v>
      </c>
      <c r="Q172" s="213">
        <v>2.5000000000000001E-2</v>
      </c>
      <c r="R172" s="213">
        <f>Q172*H172</f>
        <v>0.50929999999999997</v>
      </c>
      <c r="S172" s="213">
        <v>0</v>
      </c>
      <c r="T172" s="214">
        <f>S172*H172</f>
        <v>0</v>
      </c>
      <c r="AR172" s="26" t="s">
        <v>405</v>
      </c>
      <c r="AT172" s="26" t="s">
        <v>150</v>
      </c>
      <c r="AU172" s="26" t="s">
        <v>81</v>
      </c>
      <c r="AY172" s="26" t="s">
        <v>153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79</v>
      </c>
      <c r="BK172" s="215">
        <f>ROUND(I172*H172,2)</f>
        <v>0</v>
      </c>
      <c r="BL172" s="26" t="s">
        <v>258</v>
      </c>
      <c r="BM172" s="26" t="s">
        <v>527</v>
      </c>
    </row>
    <row r="173" spans="2:65" s="12" customFormat="1">
      <c r="B173" s="216"/>
      <c r="C173" s="217"/>
      <c r="D173" s="218" t="s">
        <v>163</v>
      </c>
      <c r="E173" s="219" t="s">
        <v>21</v>
      </c>
      <c r="F173" s="220" t="s">
        <v>528</v>
      </c>
      <c r="G173" s="217"/>
      <c r="H173" s="221">
        <v>20.372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163</v>
      </c>
      <c r="AU173" s="227" t="s">
        <v>81</v>
      </c>
      <c r="AV173" s="12" t="s">
        <v>81</v>
      </c>
      <c r="AW173" s="12" t="s">
        <v>35</v>
      </c>
      <c r="AX173" s="12" t="s">
        <v>79</v>
      </c>
      <c r="AY173" s="227" t="s">
        <v>153</v>
      </c>
    </row>
    <row r="174" spans="2:65" s="1" customFormat="1" ht="31.5" customHeight="1">
      <c r="B174" s="43"/>
      <c r="C174" s="228" t="s">
        <v>529</v>
      </c>
      <c r="D174" s="228" t="s">
        <v>150</v>
      </c>
      <c r="E174" s="229" t="s">
        <v>530</v>
      </c>
      <c r="F174" s="230" t="s">
        <v>526</v>
      </c>
      <c r="G174" s="231" t="s">
        <v>521</v>
      </c>
      <c r="H174" s="232">
        <v>10.186</v>
      </c>
      <c r="I174" s="233"/>
      <c r="J174" s="234">
        <f>ROUND(I174*H174,2)</f>
        <v>0</v>
      </c>
      <c r="K174" s="230" t="s">
        <v>21</v>
      </c>
      <c r="L174" s="235"/>
      <c r="M174" s="236" t="s">
        <v>21</v>
      </c>
      <c r="N174" s="237" t="s">
        <v>42</v>
      </c>
      <c r="O174" s="44"/>
      <c r="P174" s="213">
        <f>O174*H174</f>
        <v>0</v>
      </c>
      <c r="Q174" s="213">
        <v>2.5000000000000001E-2</v>
      </c>
      <c r="R174" s="213">
        <f>Q174*H174</f>
        <v>0.25464999999999999</v>
      </c>
      <c r="S174" s="213">
        <v>0</v>
      </c>
      <c r="T174" s="214">
        <f>S174*H174</f>
        <v>0</v>
      </c>
      <c r="AR174" s="26" t="s">
        <v>405</v>
      </c>
      <c r="AT174" s="26" t="s">
        <v>150</v>
      </c>
      <c r="AU174" s="26" t="s">
        <v>81</v>
      </c>
      <c r="AY174" s="26" t="s">
        <v>153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79</v>
      </c>
      <c r="BK174" s="215">
        <f>ROUND(I174*H174,2)</f>
        <v>0</v>
      </c>
      <c r="BL174" s="26" t="s">
        <v>258</v>
      </c>
      <c r="BM174" s="26" t="s">
        <v>531</v>
      </c>
    </row>
    <row r="175" spans="2:65" s="12" customFormat="1">
      <c r="B175" s="216"/>
      <c r="C175" s="217"/>
      <c r="D175" s="218" t="s">
        <v>163</v>
      </c>
      <c r="E175" s="219" t="s">
        <v>21</v>
      </c>
      <c r="F175" s="220" t="s">
        <v>532</v>
      </c>
      <c r="G175" s="217"/>
      <c r="H175" s="221">
        <v>10.186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163</v>
      </c>
      <c r="AU175" s="227" t="s">
        <v>81</v>
      </c>
      <c r="AV175" s="12" t="s">
        <v>81</v>
      </c>
      <c r="AW175" s="12" t="s">
        <v>35</v>
      </c>
      <c r="AX175" s="12" t="s">
        <v>79</v>
      </c>
      <c r="AY175" s="227" t="s">
        <v>153</v>
      </c>
    </row>
    <row r="176" spans="2:65" s="1" customFormat="1" ht="31.5" customHeight="1">
      <c r="B176" s="43"/>
      <c r="C176" s="228" t="s">
        <v>161</v>
      </c>
      <c r="D176" s="228" t="s">
        <v>150</v>
      </c>
      <c r="E176" s="229" t="s">
        <v>533</v>
      </c>
      <c r="F176" s="230" t="s">
        <v>534</v>
      </c>
      <c r="G176" s="231" t="s">
        <v>521</v>
      </c>
      <c r="H176" s="232">
        <v>6.38</v>
      </c>
      <c r="I176" s="233"/>
      <c r="J176" s="234">
        <f>ROUND(I176*H176,2)</f>
        <v>0</v>
      </c>
      <c r="K176" s="230" t="s">
        <v>21</v>
      </c>
      <c r="L176" s="235"/>
      <c r="M176" s="236" t="s">
        <v>21</v>
      </c>
      <c r="N176" s="237" t="s">
        <v>42</v>
      </c>
      <c r="O176" s="44"/>
      <c r="P176" s="213">
        <f>O176*H176</f>
        <v>0</v>
      </c>
      <c r="Q176" s="213">
        <v>2.5000000000000001E-2</v>
      </c>
      <c r="R176" s="213">
        <f>Q176*H176</f>
        <v>0.1595</v>
      </c>
      <c r="S176" s="213">
        <v>0</v>
      </c>
      <c r="T176" s="214">
        <f>S176*H176</f>
        <v>0</v>
      </c>
      <c r="AR176" s="26" t="s">
        <v>405</v>
      </c>
      <c r="AT176" s="26" t="s">
        <v>150</v>
      </c>
      <c r="AU176" s="26" t="s">
        <v>81</v>
      </c>
      <c r="AY176" s="26" t="s">
        <v>153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79</v>
      </c>
      <c r="BK176" s="215">
        <f>ROUND(I176*H176,2)</f>
        <v>0</v>
      </c>
      <c r="BL176" s="26" t="s">
        <v>258</v>
      </c>
      <c r="BM176" s="26" t="s">
        <v>535</v>
      </c>
    </row>
    <row r="177" spans="2:65" s="12" customFormat="1">
      <c r="B177" s="216"/>
      <c r="C177" s="217"/>
      <c r="D177" s="238" t="s">
        <v>163</v>
      </c>
      <c r="E177" s="245" t="s">
        <v>21</v>
      </c>
      <c r="F177" s="239" t="s">
        <v>536</v>
      </c>
      <c r="G177" s="217"/>
      <c r="H177" s="240">
        <v>6.38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163</v>
      </c>
      <c r="AU177" s="227" t="s">
        <v>81</v>
      </c>
      <c r="AV177" s="12" t="s">
        <v>81</v>
      </c>
      <c r="AW177" s="12" t="s">
        <v>35</v>
      </c>
      <c r="AX177" s="12" t="s">
        <v>79</v>
      </c>
      <c r="AY177" s="227" t="s">
        <v>153</v>
      </c>
    </row>
    <row r="178" spans="2:65" s="11" customFormat="1" ht="29.9" customHeight="1">
      <c r="B178" s="187"/>
      <c r="C178" s="188"/>
      <c r="D178" s="201" t="s">
        <v>70</v>
      </c>
      <c r="E178" s="202" t="s">
        <v>537</v>
      </c>
      <c r="F178" s="202" t="s">
        <v>538</v>
      </c>
      <c r="G178" s="188"/>
      <c r="H178" s="188"/>
      <c r="I178" s="191"/>
      <c r="J178" s="203">
        <f>BK178</f>
        <v>0</v>
      </c>
      <c r="K178" s="188"/>
      <c r="L178" s="193"/>
      <c r="M178" s="194"/>
      <c r="N178" s="195"/>
      <c r="O178" s="195"/>
      <c r="P178" s="196">
        <f>SUM(P179:P180)</f>
        <v>0</v>
      </c>
      <c r="Q178" s="195"/>
      <c r="R178" s="196">
        <f>SUM(R179:R180)</f>
        <v>0.12</v>
      </c>
      <c r="S178" s="195"/>
      <c r="T178" s="197">
        <f>SUM(T179:T180)</f>
        <v>0</v>
      </c>
      <c r="AR178" s="198" t="s">
        <v>81</v>
      </c>
      <c r="AT178" s="199" t="s">
        <v>70</v>
      </c>
      <c r="AU178" s="199" t="s">
        <v>79</v>
      </c>
      <c r="AY178" s="198" t="s">
        <v>153</v>
      </c>
      <c r="BK178" s="200">
        <f>SUM(BK179:BK180)</f>
        <v>0</v>
      </c>
    </row>
    <row r="179" spans="2:65" s="1" customFormat="1" ht="31.5" customHeight="1">
      <c r="B179" s="43"/>
      <c r="C179" s="204" t="s">
        <v>539</v>
      </c>
      <c r="D179" s="204" t="s">
        <v>156</v>
      </c>
      <c r="E179" s="205" t="s">
        <v>540</v>
      </c>
      <c r="F179" s="206" t="s">
        <v>541</v>
      </c>
      <c r="G179" s="207" t="s">
        <v>189</v>
      </c>
      <c r="H179" s="208">
        <v>2120</v>
      </c>
      <c r="I179" s="209"/>
      <c r="J179" s="210">
        <f>ROUND(I179*H179,2)</f>
        <v>0</v>
      </c>
      <c r="K179" s="206" t="s">
        <v>180</v>
      </c>
      <c r="L179" s="63"/>
      <c r="M179" s="211" t="s">
        <v>21</v>
      </c>
      <c r="N179" s="212" t="s">
        <v>42</v>
      </c>
      <c r="O179" s="4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26" t="s">
        <v>258</v>
      </c>
      <c r="AT179" s="26" t="s">
        <v>156</v>
      </c>
      <c r="AU179" s="26" t="s">
        <v>81</v>
      </c>
      <c r="AY179" s="26" t="s">
        <v>153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6" t="s">
        <v>79</v>
      </c>
      <c r="BK179" s="215">
        <f>ROUND(I179*H179,2)</f>
        <v>0</v>
      </c>
      <c r="BL179" s="26" t="s">
        <v>258</v>
      </c>
      <c r="BM179" s="26" t="s">
        <v>542</v>
      </c>
    </row>
    <row r="180" spans="2:65" s="1" customFormat="1" ht="22.5" customHeight="1">
      <c r="B180" s="43"/>
      <c r="C180" s="228" t="s">
        <v>543</v>
      </c>
      <c r="D180" s="228" t="s">
        <v>150</v>
      </c>
      <c r="E180" s="229" t="s">
        <v>544</v>
      </c>
      <c r="F180" s="230" t="s">
        <v>545</v>
      </c>
      <c r="G180" s="231" t="s">
        <v>546</v>
      </c>
      <c r="H180" s="232">
        <v>120</v>
      </c>
      <c r="I180" s="233"/>
      <c r="J180" s="234">
        <f>ROUND(I180*H180,2)</f>
        <v>0</v>
      </c>
      <c r="K180" s="230" t="s">
        <v>21</v>
      </c>
      <c r="L180" s="235"/>
      <c r="M180" s="236" t="s">
        <v>21</v>
      </c>
      <c r="N180" s="237" t="s">
        <v>42</v>
      </c>
      <c r="O180" s="44"/>
      <c r="P180" s="213">
        <f>O180*H180</f>
        <v>0</v>
      </c>
      <c r="Q180" s="213">
        <v>1E-3</v>
      </c>
      <c r="R180" s="213">
        <f>Q180*H180</f>
        <v>0.12</v>
      </c>
      <c r="S180" s="213">
        <v>0</v>
      </c>
      <c r="T180" s="214">
        <f>S180*H180</f>
        <v>0</v>
      </c>
      <c r="AR180" s="26" t="s">
        <v>405</v>
      </c>
      <c r="AT180" s="26" t="s">
        <v>150</v>
      </c>
      <c r="AU180" s="26" t="s">
        <v>81</v>
      </c>
      <c r="AY180" s="26" t="s">
        <v>153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79</v>
      </c>
      <c r="BK180" s="215">
        <f>ROUND(I180*H180,2)</f>
        <v>0</v>
      </c>
      <c r="BL180" s="26" t="s">
        <v>258</v>
      </c>
      <c r="BM180" s="26" t="s">
        <v>547</v>
      </c>
    </row>
    <row r="181" spans="2:65" s="11" customFormat="1" ht="37.4" customHeight="1">
      <c r="B181" s="187"/>
      <c r="C181" s="188"/>
      <c r="D181" s="189" t="s">
        <v>70</v>
      </c>
      <c r="E181" s="190" t="s">
        <v>150</v>
      </c>
      <c r="F181" s="190" t="s">
        <v>151</v>
      </c>
      <c r="G181" s="188"/>
      <c r="H181" s="188"/>
      <c r="I181" s="191"/>
      <c r="J181" s="192">
        <f>BK181</f>
        <v>0</v>
      </c>
      <c r="K181" s="188"/>
      <c r="L181" s="193"/>
      <c r="M181" s="194"/>
      <c r="N181" s="195"/>
      <c r="O181" s="195"/>
      <c r="P181" s="196">
        <f>P182+P216+P221</f>
        <v>0</v>
      </c>
      <c r="Q181" s="195"/>
      <c r="R181" s="196">
        <f>R182+R216+R221</f>
        <v>15.01276</v>
      </c>
      <c r="S181" s="195"/>
      <c r="T181" s="197">
        <f>T182+T216+T221</f>
        <v>0</v>
      </c>
      <c r="AR181" s="198" t="s">
        <v>152</v>
      </c>
      <c r="AT181" s="199" t="s">
        <v>70</v>
      </c>
      <c r="AU181" s="199" t="s">
        <v>71</v>
      </c>
      <c r="AY181" s="198" t="s">
        <v>153</v>
      </c>
      <c r="BK181" s="200">
        <f>BK182+BK216+BK221</f>
        <v>0</v>
      </c>
    </row>
    <row r="182" spans="2:65" s="11" customFormat="1" ht="19.899999999999999" customHeight="1">
      <c r="B182" s="187"/>
      <c r="C182" s="188"/>
      <c r="D182" s="201" t="s">
        <v>70</v>
      </c>
      <c r="E182" s="202" t="s">
        <v>154</v>
      </c>
      <c r="F182" s="202" t="s">
        <v>155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SUM(P183:P215)</f>
        <v>0</v>
      </c>
      <c r="Q182" s="195"/>
      <c r="R182" s="196">
        <f>SUM(R183:R215)</f>
        <v>12.127739999999999</v>
      </c>
      <c r="S182" s="195"/>
      <c r="T182" s="197">
        <f>SUM(T183:T215)</f>
        <v>0</v>
      </c>
      <c r="AR182" s="198" t="s">
        <v>152</v>
      </c>
      <c r="AT182" s="199" t="s">
        <v>70</v>
      </c>
      <c r="AU182" s="199" t="s">
        <v>79</v>
      </c>
      <c r="AY182" s="198" t="s">
        <v>153</v>
      </c>
      <c r="BK182" s="200">
        <f>SUM(BK183:BK215)</f>
        <v>0</v>
      </c>
    </row>
    <row r="183" spans="2:65" s="1" customFormat="1" ht="22.5" customHeight="1">
      <c r="B183" s="43"/>
      <c r="C183" s="204" t="s">
        <v>548</v>
      </c>
      <c r="D183" s="204" t="s">
        <v>156</v>
      </c>
      <c r="E183" s="205" t="s">
        <v>549</v>
      </c>
      <c r="F183" s="206" t="s">
        <v>550</v>
      </c>
      <c r="G183" s="207" t="s">
        <v>546</v>
      </c>
      <c r="H183" s="208">
        <v>9785</v>
      </c>
      <c r="I183" s="209"/>
      <c r="J183" s="210">
        <f t="shared" ref="J183:J199" si="10">ROUND(I183*H183,2)</f>
        <v>0</v>
      </c>
      <c r="K183" s="206" t="s">
        <v>160</v>
      </c>
      <c r="L183" s="63"/>
      <c r="M183" s="211" t="s">
        <v>21</v>
      </c>
      <c r="N183" s="212" t="s">
        <v>42</v>
      </c>
      <c r="O183" s="44"/>
      <c r="P183" s="213">
        <f t="shared" ref="P183:P199" si="11">O183*H183</f>
        <v>0</v>
      </c>
      <c r="Q183" s="213">
        <v>0</v>
      </c>
      <c r="R183" s="213">
        <f t="shared" ref="R183:R199" si="12">Q183*H183</f>
        <v>0</v>
      </c>
      <c r="S183" s="213">
        <v>0</v>
      </c>
      <c r="T183" s="214">
        <f t="shared" ref="T183:T199" si="13">S183*H183</f>
        <v>0</v>
      </c>
      <c r="AR183" s="26" t="s">
        <v>161</v>
      </c>
      <c r="AT183" s="26" t="s">
        <v>156</v>
      </c>
      <c r="AU183" s="26" t="s">
        <v>81</v>
      </c>
      <c r="AY183" s="26" t="s">
        <v>153</v>
      </c>
      <c r="BE183" s="215">
        <f t="shared" ref="BE183:BE199" si="14">IF(N183="základní",J183,0)</f>
        <v>0</v>
      </c>
      <c r="BF183" s="215">
        <f t="shared" ref="BF183:BF199" si="15">IF(N183="snížená",J183,0)</f>
        <v>0</v>
      </c>
      <c r="BG183" s="215">
        <f t="shared" ref="BG183:BG199" si="16">IF(N183="zákl. přenesená",J183,0)</f>
        <v>0</v>
      </c>
      <c r="BH183" s="215">
        <f t="shared" ref="BH183:BH199" si="17">IF(N183="sníž. přenesená",J183,0)</f>
        <v>0</v>
      </c>
      <c r="BI183" s="215">
        <f t="shared" ref="BI183:BI199" si="18">IF(N183="nulová",J183,0)</f>
        <v>0</v>
      </c>
      <c r="BJ183" s="26" t="s">
        <v>79</v>
      </c>
      <c r="BK183" s="215">
        <f t="shared" ref="BK183:BK199" si="19">ROUND(I183*H183,2)</f>
        <v>0</v>
      </c>
      <c r="BL183" s="26" t="s">
        <v>161</v>
      </c>
      <c r="BM183" s="26" t="s">
        <v>551</v>
      </c>
    </row>
    <row r="184" spans="2:65" s="1" customFormat="1" ht="22.5" customHeight="1">
      <c r="B184" s="43"/>
      <c r="C184" s="228" t="s">
        <v>552</v>
      </c>
      <c r="D184" s="228" t="s">
        <v>150</v>
      </c>
      <c r="E184" s="229" t="s">
        <v>553</v>
      </c>
      <c r="F184" s="230" t="s">
        <v>554</v>
      </c>
      <c r="G184" s="231" t="s">
        <v>555</v>
      </c>
      <c r="H184" s="232">
        <v>9.7850000000000001</v>
      </c>
      <c r="I184" s="233"/>
      <c r="J184" s="234">
        <f t="shared" si="10"/>
        <v>0</v>
      </c>
      <c r="K184" s="230" t="s">
        <v>21</v>
      </c>
      <c r="L184" s="235"/>
      <c r="M184" s="236" t="s">
        <v>21</v>
      </c>
      <c r="N184" s="237" t="s">
        <v>42</v>
      </c>
      <c r="O184" s="44"/>
      <c r="P184" s="213">
        <f t="shared" si="11"/>
        <v>0</v>
      </c>
      <c r="Q184" s="213">
        <v>1</v>
      </c>
      <c r="R184" s="213">
        <f t="shared" si="12"/>
        <v>9.7850000000000001</v>
      </c>
      <c r="S184" s="213">
        <v>0</v>
      </c>
      <c r="T184" s="214">
        <f t="shared" si="13"/>
        <v>0</v>
      </c>
      <c r="AR184" s="26" t="s">
        <v>167</v>
      </c>
      <c r="AT184" s="26" t="s">
        <v>150</v>
      </c>
      <c r="AU184" s="26" t="s">
        <v>81</v>
      </c>
      <c r="AY184" s="26" t="s">
        <v>153</v>
      </c>
      <c r="BE184" s="215">
        <f t="shared" si="14"/>
        <v>0</v>
      </c>
      <c r="BF184" s="215">
        <f t="shared" si="15"/>
        <v>0</v>
      </c>
      <c r="BG184" s="215">
        <f t="shared" si="16"/>
        <v>0</v>
      </c>
      <c r="BH184" s="215">
        <f t="shared" si="17"/>
        <v>0</v>
      </c>
      <c r="BI184" s="215">
        <f t="shared" si="18"/>
        <v>0</v>
      </c>
      <c r="BJ184" s="26" t="s">
        <v>79</v>
      </c>
      <c r="BK184" s="215">
        <f t="shared" si="19"/>
        <v>0</v>
      </c>
      <c r="BL184" s="26" t="s">
        <v>167</v>
      </c>
      <c r="BM184" s="26" t="s">
        <v>556</v>
      </c>
    </row>
    <row r="185" spans="2:65" s="1" customFormat="1" ht="22.5" customHeight="1">
      <c r="B185" s="43"/>
      <c r="C185" s="204" t="s">
        <v>557</v>
      </c>
      <c r="D185" s="204" t="s">
        <v>156</v>
      </c>
      <c r="E185" s="205" t="s">
        <v>558</v>
      </c>
      <c r="F185" s="206" t="s">
        <v>559</v>
      </c>
      <c r="G185" s="207" t="s">
        <v>159</v>
      </c>
      <c r="H185" s="208">
        <v>168</v>
      </c>
      <c r="I185" s="209"/>
      <c r="J185" s="210">
        <f t="shared" si="10"/>
        <v>0</v>
      </c>
      <c r="K185" s="206" t="s">
        <v>160</v>
      </c>
      <c r="L185" s="63"/>
      <c r="M185" s="211" t="s">
        <v>21</v>
      </c>
      <c r="N185" s="212" t="s">
        <v>42</v>
      </c>
      <c r="O185" s="44"/>
      <c r="P185" s="213">
        <f t="shared" si="11"/>
        <v>0</v>
      </c>
      <c r="Q185" s="213">
        <v>0</v>
      </c>
      <c r="R185" s="213">
        <f t="shared" si="12"/>
        <v>0</v>
      </c>
      <c r="S185" s="213">
        <v>0</v>
      </c>
      <c r="T185" s="214">
        <f t="shared" si="13"/>
        <v>0</v>
      </c>
      <c r="AR185" s="26" t="s">
        <v>161</v>
      </c>
      <c r="AT185" s="26" t="s">
        <v>156</v>
      </c>
      <c r="AU185" s="26" t="s">
        <v>81</v>
      </c>
      <c r="AY185" s="26" t="s">
        <v>153</v>
      </c>
      <c r="BE185" s="215">
        <f t="shared" si="14"/>
        <v>0</v>
      </c>
      <c r="BF185" s="215">
        <f t="shared" si="15"/>
        <v>0</v>
      </c>
      <c r="BG185" s="215">
        <f t="shared" si="16"/>
        <v>0</v>
      </c>
      <c r="BH185" s="215">
        <f t="shared" si="17"/>
        <v>0</v>
      </c>
      <c r="BI185" s="215">
        <f t="shared" si="18"/>
        <v>0</v>
      </c>
      <c r="BJ185" s="26" t="s">
        <v>79</v>
      </c>
      <c r="BK185" s="215">
        <f t="shared" si="19"/>
        <v>0</v>
      </c>
      <c r="BL185" s="26" t="s">
        <v>161</v>
      </c>
      <c r="BM185" s="26" t="s">
        <v>560</v>
      </c>
    </row>
    <row r="186" spans="2:65" s="1" customFormat="1" ht="22.5" customHeight="1">
      <c r="B186" s="43"/>
      <c r="C186" s="228" t="s">
        <v>561</v>
      </c>
      <c r="D186" s="228" t="s">
        <v>150</v>
      </c>
      <c r="E186" s="229" t="s">
        <v>562</v>
      </c>
      <c r="F186" s="230" t="s">
        <v>563</v>
      </c>
      <c r="G186" s="231" t="s">
        <v>159</v>
      </c>
      <c r="H186" s="232">
        <v>168</v>
      </c>
      <c r="I186" s="233"/>
      <c r="J186" s="234">
        <f t="shared" si="10"/>
        <v>0</v>
      </c>
      <c r="K186" s="230" t="s">
        <v>160</v>
      </c>
      <c r="L186" s="235"/>
      <c r="M186" s="236" t="s">
        <v>21</v>
      </c>
      <c r="N186" s="237" t="s">
        <v>42</v>
      </c>
      <c r="O186" s="44"/>
      <c r="P186" s="213">
        <f t="shared" si="11"/>
        <v>0</v>
      </c>
      <c r="Q186" s="213">
        <v>1.3999999999999999E-4</v>
      </c>
      <c r="R186" s="213">
        <f t="shared" si="12"/>
        <v>2.3519999999999999E-2</v>
      </c>
      <c r="S186" s="213">
        <v>0</v>
      </c>
      <c r="T186" s="214">
        <f t="shared" si="13"/>
        <v>0</v>
      </c>
      <c r="AR186" s="26" t="s">
        <v>167</v>
      </c>
      <c r="AT186" s="26" t="s">
        <v>150</v>
      </c>
      <c r="AU186" s="26" t="s">
        <v>81</v>
      </c>
      <c r="AY186" s="26" t="s">
        <v>153</v>
      </c>
      <c r="BE186" s="215">
        <f t="shared" si="14"/>
        <v>0</v>
      </c>
      <c r="BF186" s="215">
        <f t="shared" si="15"/>
        <v>0</v>
      </c>
      <c r="BG186" s="215">
        <f t="shared" si="16"/>
        <v>0</v>
      </c>
      <c r="BH186" s="215">
        <f t="shared" si="17"/>
        <v>0</v>
      </c>
      <c r="BI186" s="215">
        <f t="shared" si="18"/>
        <v>0</v>
      </c>
      <c r="BJ186" s="26" t="s">
        <v>79</v>
      </c>
      <c r="BK186" s="215">
        <f t="shared" si="19"/>
        <v>0</v>
      </c>
      <c r="BL186" s="26" t="s">
        <v>167</v>
      </c>
      <c r="BM186" s="26" t="s">
        <v>564</v>
      </c>
    </row>
    <row r="187" spans="2:65" s="1" customFormat="1" ht="22.5" customHeight="1">
      <c r="B187" s="43"/>
      <c r="C187" s="204" t="s">
        <v>565</v>
      </c>
      <c r="D187" s="204" t="s">
        <v>156</v>
      </c>
      <c r="E187" s="205" t="s">
        <v>566</v>
      </c>
      <c r="F187" s="206" t="s">
        <v>567</v>
      </c>
      <c r="G187" s="207" t="s">
        <v>159</v>
      </c>
      <c r="H187" s="208">
        <v>4</v>
      </c>
      <c r="I187" s="209"/>
      <c r="J187" s="210">
        <f t="shared" si="10"/>
        <v>0</v>
      </c>
      <c r="K187" s="206" t="s">
        <v>21</v>
      </c>
      <c r="L187" s="63"/>
      <c r="M187" s="211" t="s">
        <v>21</v>
      </c>
      <c r="N187" s="212" t="s">
        <v>42</v>
      </c>
      <c r="O187" s="44"/>
      <c r="P187" s="213">
        <f t="shared" si="11"/>
        <v>0</v>
      </c>
      <c r="Q187" s="213">
        <v>0</v>
      </c>
      <c r="R187" s="213">
        <f t="shared" si="12"/>
        <v>0</v>
      </c>
      <c r="S187" s="213">
        <v>0</v>
      </c>
      <c r="T187" s="214">
        <f t="shared" si="13"/>
        <v>0</v>
      </c>
      <c r="AR187" s="26" t="s">
        <v>161</v>
      </c>
      <c r="AT187" s="26" t="s">
        <v>156</v>
      </c>
      <c r="AU187" s="26" t="s">
        <v>81</v>
      </c>
      <c r="AY187" s="26" t="s">
        <v>153</v>
      </c>
      <c r="BE187" s="215">
        <f t="shared" si="14"/>
        <v>0</v>
      </c>
      <c r="BF187" s="215">
        <f t="shared" si="15"/>
        <v>0</v>
      </c>
      <c r="BG187" s="215">
        <f t="shared" si="16"/>
        <v>0</v>
      </c>
      <c r="BH187" s="215">
        <f t="shared" si="17"/>
        <v>0</v>
      </c>
      <c r="BI187" s="215">
        <f t="shared" si="18"/>
        <v>0</v>
      </c>
      <c r="BJ187" s="26" t="s">
        <v>79</v>
      </c>
      <c r="BK187" s="215">
        <f t="shared" si="19"/>
        <v>0</v>
      </c>
      <c r="BL187" s="26" t="s">
        <v>161</v>
      </c>
      <c r="BM187" s="26" t="s">
        <v>568</v>
      </c>
    </row>
    <row r="188" spans="2:65" s="1" customFormat="1" ht="22.5" customHeight="1">
      <c r="B188" s="43"/>
      <c r="C188" s="228" t="s">
        <v>569</v>
      </c>
      <c r="D188" s="228" t="s">
        <v>150</v>
      </c>
      <c r="E188" s="229" t="s">
        <v>570</v>
      </c>
      <c r="F188" s="230" t="s">
        <v>571</v>
      </c>
      <c r="G188" s="231" t="s">
        <v>159</v>
      </c>
      <c r="H188" s="232">
        <v>4</v>
      </c>
      <c r="I188" s="233"/>
      <c r="J188" s="234">
        <f t="shared" si="10"/>
        <v>0</v>
      </c>
      <c r="K188" s="230" t="s">
        <v>21</v>
      </c>
      <c r="L188" s="235"/>
      <c r="M188" s="236" t="s">
        <v>21</v>
      </c>
      <c r="N188" s="237" t="s">
        <v>42</v>
      </c>
      <c r="O188" s="44"/>
      <c r="P188" s="213">
        <f t="shared" si="11"/>
        <v>0</v>
      </c>
      <c r="Q188" s="213">
        <v>0</v>
      </c>
      <c r="R188" s="213">
        <f t="shared" si="12"/>
        <v>0</v>
      </c>
      <c r="S188" s="213">
        <v>0</v>
      </c>
      <c r="T188" s="214">
        <f t="shared" si="13"/>
        <v>0</v>
      </c>
      <c r="AR188" s="26" t="s">
        <v>167</v>
      </c>
      <c r="AT188" s="26" t="s">
        <v>150</v>
      </c>
      <c r="AU188" s="26" t="s">
        <v>81</v>
      </c>
      <c r="AY188" s="26" t="s">
        <v>153</v>
      </c>
      <c r="BE188" s="215">
        <f t="shared" si="14"/>
        <v>0</v>
      </c>
      <c r="BF188" s="215">
        <f t="shared" si="15"/>
        <v>0</v>
      </c>
      <c r="BG188" s="215">
        <f t="shared" si="16"/>
        <v>0</v>
      </c>
      <c r="BH188" s="215">
        <f t="shared" si="17"/>
        <v>0</v>
      </c>
      <c r="BI188" s="215">
        <f t="shared" si="18"/>
        <v>0</v>
      </c>
      <c r="BJ188" s="26" t="s">
        <v>79</v>
      </c>
      <c r="BK188" s="215">
        <f t="shared" si="19"/>
        <v>0</v>
      </c>
      <c r="BL188" s="26" t="s">
        <v>167</v>
      </c>
      <c r="BM188" s="26" t="s">
        <v>572</v>
      </c>
    </row>
    <row r="189" spans="2:65" s="1" customFormat="1" ht="22.5" customHeight="1">
      <c r="B189" s="43"/>
      <c r="C189" s="204" t="s">
        <v>573</v>
      </c>
      <c r="D189" s="204" t="s">
        <v>156</v>
      </c>
      <c r="E189" s="205" t="s">
        <v>574</v>
      </c>
      <c r="F189" s="206" t="s">
        <v>575</v>
      </c>
      <c r="G189" s="207" t="s">
        <v>189</v>
      </c>
      <c r="H189" s="208">
        <v>2</v>
      </c>
      <c r="I189" s="209"/>
      <c r="J189" s="210">
        <f t="shared" si="10"/>
        <v>0</v>
      </c>
      <c r="K189" s="206" t="s">
        <v>160</v>
      </c>
      <c r="L189" s="63"/>
      <c r="M189" s="211" t="s">
        <v>21</v>
      </c>
      <c r="N189" s="212" t="s">
        <v>42</v>
      </c>
      <c r="O189" s="44"/>
      <c r="P189" s="213">
        <f t="shared" si="11"/>
        <v>0</v>
      </c>
      <c r="Q189" s="213">
        <v>0</v>
      </c>
      <c r="R189" s="213">
        <f t="shared" si="12"/>
        <v>0</v>
      </c>
      <c r="S189" s="213">
        <v>0</v>
      </c>
      <c r="T189" s="214">
        <f t="shared" si="13"/>
        <v>0</v>
      </c>
      <c r="AR189" s="26" t="s">
        <v>173</v>
      </c>
      <c r="AT189" s="26" t="s">
        <v>156</v>
      </c>
      <c r="AU189" s="26" t="s">
        <v>81</v>
      </c>
      <c r="AY189" s="26" t="s">
        <v>153</v>
      </c>
      <c r="BE189" s="215">
        <f t="shared" si="14"/>
        <v>0</v>
      </c>
      <c r="BF189" s="215">
        <f t="shared" si="15"/>
        <v>0</v>
      </c>
      <c r="BG189" s="215">
        <f t="shared" si="16"/>
        <v>0</v>
      </c>
      <c r="BH189" s="215">
        <f t="shared" si="17"/>
        <v>0</v>
      </c>
      <c r="BI189" s="215">
        <f t="shared" si="18"/>
        <v>0</v>
      </c>
      <c r="BJ189" s="26" t="s">
        <v>79</v>
      </c>
      <c r="BK189" s="215">
        <f t="shared" si="19"/>
        <v>0</v>
      </c>
      <c r="BL189" s="26" t="s">
        <v>173</v>
      </c>
      <c r="BM189" s="26" t="s">
        <v>576</v>
      </c>
    </row>
    <row r="190" spans="2:65" s="1" customFormat="1" ht="22.5" customHeight="1">
      <c r="B190" s="43"/>
      <c r="C190" s="228" t="s">
        <v>577</v>
      </c>
      <c r="D190" s="228" t="s">
        <v>150</v>
      </c>
      <c r="E190" s="229" t="s">
        <v>578</v>
      </c>
      <c r="F190" s="230" t="s">
        <v>579</v>
      </c>
      <c r="G190" s="231" t="s">
        <v>546</v>
      </c>
      <c r="H190" s="232">
        <v>2.2799999999999998</v>
      </c>
      <c r="I190" s="233"/>
      <c r="J190" s="234">
        <f t="shared" si="10"/>
        <v>0</v>
      </c>
      <c r="K190" s="230" t="s">
        <v>21</v>
      </c>
      <c r="L190" s="235"/>
      <c r="M190" s="236" t="s">
        <v>21</v>
      </c>
      <c r="N190" s="237" t="s">
        <v>42</v>
      </c>
      <c r="O190" s="44"/>
      <c r="P190" s="213">
        <f t="shared" si="11"/>
        <v>0</v>
      </c>
      <c r="Q190" s="213">
        <v>1E-3</v>
      </c>
      <c r="R190" s="213">
        <f t="shared" si="12"/>
        <v>2.2799999999999999E-3</v>
      </c>
      <c r="S190" s="213">
        <v>0</v>
      </c>
      <c r="T190" s="214">
        <f t="shared" si="13"/>
        <v>0</v>
      </c>
      <c r="AR190" s="26" t="s">
        <v>167</v>
      </c>
      <c r="AT190" s="26" t="s">
        <v>150</v>
      </c>
      <c r="AU190" s="26" t="s">
        <v>81</v>
      </c>
      <c r="AY190" s="26" t="s">
        <v>153</v>
      </c>
      <c r="BE190" s="215">
        <f t="shared" si="14"/>
        <v>0</v>
      </c>
      <c r="BF190" s="215">
        <f t="shared" si="15"/>
        <v>0</v>
      </c>
      <c r="BG190" s="215">
        <f t="shared" si="16"/>
        <v>0</v>
      </c>
      <c r="BH190" s="215">
        <f t="shared" si="17"/>
        <v>0</v>
      </c>
      <c r="BI190" s="215">
        <f t="shared" si="18"/>
        <v>0</v>
      </c>
      <c r="BJ190" s="26" t="s">
        <v>79</v>
      </c>
      <c r="BK190" s="215">
        <f t="shared" si="19"/>
        <v>0</v>
      </c>
      <c r="BL190" s="26" t="s">
        <v>167</v>
      </c>
      <c r="BM190" s="26" t="s">
        <v>580</v>
      </c>
    </row>
    <row r="191" spans="2:65" s="1" customFormat="1" ht="22.5" customHeight="1">
      <c r="B191" s="43"/>
      <c r="C191" s="204" t="s">
        <v>581</v>
      </c>
      <c r="D191" s="204" t="s">
        <v>156</v>
      </c>
      <c r="E191" s="205" t="s">
        <v>582</v>
      </c>
      <c r="F191" s="206" t="s">
        <v>583</v>
      </c>
      <c r="G191" s="207" t="s">
        <v>159</v>
      </c>
      <c r="H191" s="208">
        <v>3</v>
      </c>
      <c r="I191" s="209"/>
      <c r="J191" s="210">
        <f t="shared" si="10"/>
        <v>0</v>
      </c>
      <c r="K191" s="206" t="s">
        <v>180</v>
      </c>
      <c r="L191" s="63"/>
      <c r="M191" s="211" t="s">
        <v>21</v>
      </c>
      <c r="N191" s="212" t="s">
        <v>42</v>
      </c>
      <c r="O191" s="44"/>
      <c r="P191" s="213">
        <f t="shared" si="11"/>
        <v>0</v>
      </c>
      <c r="Q191" s="213">
        <v>0</v>
      </c>
      <c r="R191" s="213">
        <f t="shared" si="12"/>
        <v>0</v>
      </c>
      <c r="S191" s="213">
        <v>0</v>
      </c>
      <c r="T191" s="214">
        <f t="shared" si="13"/>
        <v>0</v>
      </c>
      <c r="AR191" s="26" t="s">
        <v>161</v>
      </c>
      <c r="AT191" s="26" t="s">
        <v>156</v>
      </c>
      <c r="AU191" s="26" t="s">
        <v>81</v>
      </c>
      <c r="AY191" s="26" t="s">
        <v>153</v>
      </c>
      <c r="BE191" s="215">
        <f t="shared" si="14"/>
        <v>0</v>
      </c>
      <c r="BF191" s="215">
        <f t="shared" si="15"/>
        <v>0</v>
      </c>
      <c r="BG191" s="215">
        <f t="shared" si="16"/>
        <v>0</v>
      </c>
      <c r="BH191" s="215">
        <f t="shared" si="17"/>
        <v>0</v>
      </c>
      <c r="BI191" s="215">
        <f t="shared" si="18"/>
        <v>0</v>
      </c>
      <c r="BJ191" s="26" t="s">
        <v>79</v>
      </c>
      <c r="BK191" s="215">
        <f t="shared" si="19"/>
        <v>0</v>
      </c>
      <c r="BL191" s="26" t="s">
        <v>161</v>
      </c>
      <c r="BM191" s="26" t="s">
        <v>584</v>
      </c>
    </row>
    <row r="192" spans="2:65" s="1" customFormat="1" ht="22.5" customHeight="1">
      <c r="B192" s="43"/>
      <c r="C192" s="228" t="s">
        <v>585</v>
      </c>
      <c r="D192" s="228" t="s">
        <v>150</v>
      </c>
      <c r="E192" s="229" t="s">
        <v>586</v>
      </c>
      <c r="F192" s="230" t="s">
        <v>587</v>
      </c>
      <c r="G192" s="231" t="s">
        <v>159</v>
      </c>
      <c r="H192" s="232">
        <v>3</v>
      </c>
      <c r="I192" s="233"/>
      <c r="J192" s="234">
        <f t="shared" si="10"/>
        <v>0</v>
      </c>
      <c r="K192" s="230" t="s">
        <v>180</v>
      </c>
      <c r="L192" s="235"/>
      <c r="M192" s="236" t="s">
        <v>21</v>
      </c>
      <c r="N192" s="237" t="s">
        <v>42</v>
      </c>
      <c r="O192" s="44"/>
      <c r="P192" s="213">
        <f t="shared" si="11"/>
        <v>0</v>
      </c>
      <c r="Q192" s="213">
        <v>2.0000000000000001E-4</v>
      </c>
      <c r="R192" s="213">
        <f t="shared" si="12"/>
        <v>6.0000000000000006E-4</v>
      </c>
      <c r="S192" s="213">
        <v>0</v>
      </c>
      <c r="T192" s="214">
        <f t="shared" si="13"/>
        <v>0</v>
      </c>
      <c r="AR192" s="26" t="s">
        <v>167</v>
      </c>
      <c r="AT192" s="26" t="s">
        <v>150</v>
      </c>
      <c r="AU192" s="26" t="s">
        <v>81</v>
      </c>
      <c r="AY192" s="26" t="s">
        <v>153</v>
      </c>
      <c r="BE192" s="215">
        <f t="shared" si="14"/>
        <v>0</v>
      </c>
      <c r="BF192" s="215">
        <f t="shared" si="15"/>
        <v>0</v>
      </c>
      <c r="BG192" s="215">
        <f t="shared" si="16"/>
        <v>0</v>
      </c>
      <c r="BH192" s="215">
        <f t="shared" si="17"/>
        <v>0</v>
      </c>
      <c r="BI192" s="215">
        <f t="shared" si="18"/>
        <v>0</v>
      </c>
      <c r="BJ192" s="26" t="s">
        <v>79</v>
      </c>
      <c r="BK192" s="215">
        <f t="shared" si="19"/>
        <v>0</v>
      </c>
      <c r="BL192" s="26" t="s">
        <v>167</v>
      </c>
      <c r="BM192" s="26" t="s">
        <v>588</v>
      </c>
    </row>
    <row r="193" spans="2:65" s="1" customFormat="1" ht="31.5" customHeight="1">
      <c r="B193" s="43"/>
      <c r="C193" s="204" t="s">
        <v>589</v>
      </c>
      <c r="D193" s="204" t="s">
        <v>156</v>
      </c>
      <c r="E193" s="205" t="s">
        <v>590</v>
      </c>
      <c r="F193" s="206" t="s">
        <v>591</v>
      </c>
      <c r="G193" s="207" t="s">
        <v>159</v>
      </c>
      <c r="H193" s="208">
        <v>49</v>
      </c>
      <c r="I193" s="209"/>
      <c r="J193" s="210">
        <f t="shared" si="10"/>
        <v>0</v>
      </c>
      <c r="K193" s="206" t="s">
        <v>160</v>
      </c>
      <c r="L193" s="63"/>
      <c r="M193" s="211" t="s">
        <v>21</v>
      </c>
      <c r="N193" s="212" t="s">
        <v>42</v>
      </c>
      <c r="O193" s="44"/>
      <c r="P193" s="213">
        <f t="shared" si="11"/>
        <v>0</v>
      </c>
      <c r="Q193" s="213">
        <v>0</v>
      </c>
      <c r="R193" s="213">
        <f t="shared" si="12"/>
        <v>0</v>
      </c>
      <c r="S193" s="213">
        <v>0</v>
      </c>
      <c r="T193" s="214">
        <f t="shared" si="13"/>
        <v>0</v>
      </c>
      <c r="AR193" s="26" t="s">
        <v>161</v>
      </c>
      <c r="AT193" s="26" t="s">
        <v>156</v>
      </c>
      <c r="AU193" s="26" t="s">
        <v>81</v>
      </c>
      <c r="AY193" s="26" t="s">
        <v>153</v>
      </c>
      <c r="BE193" s="215">
        <f t="shared" si="14"/>
        <v>0</v>
      </c>
      <c r="BF193" s="215">
        <f t="shared" si="15"/>
        <v>0</v>
      </c>
      <c r="BG193" s="215">
        <f t="shared" si="16"/>
        <v>0</v>
      </c>
      <c r="BH193" s="215">
        <f t="shared" si="17"/>
        <v>0</v>
      </c>
      <c r="BI193" s="215">
        <f t="shared" si="18"/>
        <v>0</v>
      </c>
      <c r="BJ193" s="26" t="s">
        <v>79</v>
      </c>
      <c r="BK193" s="215">
        <f t="shared" si="19"/>
        <v>0</v>
      </c>
      <c r="BL193" s="26" t="s">
        <v>161</v>
      </c>
      <c r="BM193" s="26" t="s">
        <v>592</v>
      </c>
    </row>
    <row r="194" spans="2:65" s="1" customFormat="1" ht="22.5" customHeight="1">
      <c r="B194" s="43"/>
      <c r="C194" s="228" t="s">
        <v>593</v>
      </c>
      <c r="D194" s="228" t="s">
        <v>150</v>
      </c>
      <c r="E194" s="229" t="s">
        <v>594</v>
      </c>
      <c r="F194" s="230" t="s">
        <v>595</v>
      </c>
      <c r="G194" s="231" t="s">
        <v>159</v>
      </c>
      <c r="H194" s="232">
        <v>49</v>
      </c>
      <c r="I194" s="233"/>
      <c r="J194" s="234">
        <f t="shared" si="10"/>
        <v>0</v>
      </c>
      <c r="K194" s="230" t="s">
        <v>160</v>
      </c>
      <c r="L194" s="235"/>
      <c r="M194" s="236" t="s">
        <v>21</v>
      </c>
      <c r="N194" s="237" t="s">
        <v>42</v>
      </c>
      <c r="O194" s="44"/>
      <c r="P194" s="213">
        <f t="shared" si="11"/>
        <v>0</v>
      </c>
      <c r="Q194" s="213">
        <v>1.9000000000000001E-4</v>
      </c>
      <c r="R194" s="213">
        <f t="shared" si="12"/>
        <v>9.3100000000000006E-3</v>
      </c>
      <c r="S194" s="213">
        <v>0</v>
      </c>
      <c r="T194" s="214">
        <f t="shared" si="13"/>
        <v>0</v>
      </c>
      <c r="AR194" s="26" t="s">
        <v>167</v>
      </c>
      <c r="AT194" s="26" t="s">
        <v>150</v>
      </c>
      <c r="AU194" s="26" t="s">
        <v>81</v>
      </c>
      <c r="AY194" s="26" t="s">
        <v>153</v>
      </c>
      <c r="BE194" s="215">
        <f t="shared" si="14"/>
        <v>0</v>
      </c>
      <c r="BF194" s="215">
        <f t="shared" si="15"/>
        <v>0</v>
      </c>
      <c r="BG194" s="215">
        <f t="shared" si="16"/>
        <v>0</v>
      </c>
      <c r="BH194" s="215">
        <f t="shared" si="17"/>
        <v>0</v>
      </c>
      <c r="BI194" s="215">
        <f t="shared" si="18"/>
        <v>0</v>
      </c>
      <c r="BJ194" s="26" t="s">
        <v>79</v>
      </c>
      <c r="BK194" s="215">
        <f t="shared" si="19"/>
        <v>0</v>
      </c>
      <c r="BL194" s="26" t="s">
        <v>167</v>
      </c>
      <c r="BM194" s="26" t="s">
        <v>596</v>
      </c>
    </row>
    <row r="195" spans="2:65" s="1" customFormat="1" ht="31.5" customHeight="1">
      <c r="B195" s="43"/>
      <c r="C195" s="204" t="s">
        <v>597</v>
      </c>
      <c r="D195" s="204" t="s">
        <v>156</v>
      </c>
      <c r="E195" s="205" t="s">
        <v>598</v>
      </c>
      <c r="F195" s="206" t="s">
        <v>599</v>
      </c>
      <c r="G195" s="207" t="s">
        <v>159</v>
      </c>
      <c r="H195" s="208">
        <v>102</v>
      </c>
      <c r="I195" s="209"/>
      <c r="J195" s="210">
        <f t="shared" si="10"/>
        <v>0</v>
      </c>
      <c r="K195" s="206" t="s">
        <v>160</v>
      </c>
      <c r="L195" s="63"/>
      <c r="M195" s="211" t="s">
        <v>21</v>
      </c>
      <c r="N195" s="212" t="s">
        <v>42</v>
      </c>
      <c r="O195" s="44"/>
      <c r="P195" s="213">
        <f t="shared" si="11"/>
        <v>0</v>
      </c>
      <c r="Q195" s="213">
        <v>0</v>
      </c>
      <c r="R195" s="213">
        <f t="shared" si="12"/>
        <v>0</v>
      </c>
      <c r="S195" s="213">
        <v>0</v>
      </c>
      <c r="T195" s="214">
        <f t="shared" si="13"/>
        <v>0</v>
      </c>
      <c r="AR195" s="26" t="s">
        <v>161</v>
      </c>
      <c r="AT195" s="26" t="s">
        <v>156</v>
      </c>
      <c r="AU195" s="26" t="s">
        <v>81</v>
      </c>
      <c r="AY195" s="26" t="s">
        <v>153</v>
      </c>
      <c r="BE195" s="215">
        <f t="shared" si="14"/>
        <v>0</v>
      </c>
      <c r="BF195" s="215">
        <f t="shared" si="15"/>
        <v>0</v>
      </c>
      <c r="BG195" s="215">
        <f t="shared" si="16"/>
        <v>0</v>
      </c>
      <c r="BH195" s="215">
        <f t="shared" si="17"/>
        <v>0</v>
      </c>
      <c r="BI195" s="215">
        <f t="shared" si="18"/>
        <v>0</v>
      </c>
      <c r="BJ195" s="26" t="s">
        <v>79</v>
      </c>
      <c r="BK195" s="215">
        <f t="shared" si="19"/>
        <v>0</v>
      </c>
      <c r="BL195" s="26" t="s">
        <v>161</v>
      </c>
      <c r="BM195" s="26" t="s">
        <v>600</v>
      </c>
    </row>
    <row r="196" spans="2:65" s="1" customFormat="1" ht="22.5" customHeight="1">
      <c r="B196" s="43"/>
      <c r="C196" s="228" t="s">
        <v>601</v>
      </c>
      <c r="D196" s="228" t="s">
        <v>150</v>
      </c>
      <c r="E196" s="229" t="s">
        <v>602</v>
      </c>
      <c r="F196" s="230" t="s">
        <v>603</v>
      </c>
      <c r="G196" s="231" t="s">
        <v>159</v>
      </c>
      <c r="H196" s="232">
        <v>102</v>
      </c>
      <c r="I196" s="233"/>
      <c r="J196" s="234">
        <f t="shared" si="10"/>
        <v>0</v>
      </c>
      <c r="K196" s="230" t="s">
        <v>160</v>
      </c>
      <c r="L196" s="235"/>
      <c r="M196" s="236" t="s">
        <v>21</v>
      </c>
      <c r="N196" s="237" t="s">
        <v>42</v>
      </c>
      <c r="O196" s="44"/>
      <c r="P196" s="213">
        <f t="shared" si="11"/>
        <v>0</v>
      </c>
      <c r="Q196" s="213">
        <v>2.4000000000000001E-4</v>
      </c>
      <c r="R196" s="213">
        <f t="shared" si="12"/>
        <v>2.4480000000000002E-2</v>
      </c>
      <c r="S196" s="213">
        <v>0</v>
      </c>
      <c r="T196" s="214">
        <f t="shared" si="13"/>
        <v>0</v>
      </c>
      <c r="AR196" s="26" t="s">
        <v>167</v>
      </c>
      <c r="AT196" s="26" t="s">
        <v>150</v>
      </c>
      <c r="AU196" s="26" t="s">
        <v>81</v>
      </c>
      <c r="AY196" s="26" t="s">
        <v>153</v>
      </c>
      <c r="BE196" s="215">
        <f t="shared" si="14"/>
        <v>0</v>
      </c>
      <c r="BF196" s="215">
        <f t="shared" si="15"/>
        <v>0</v>
      </c>
      <c r="BG196" s="215">
        <f t="shared" si="16"/>
        <v>0</v>
      </c>
      <c r="BH196" s="215">
        <f t="shared" si="17"/>
        <v>0</v>
      </c>
      <c r="BI196" s="215">
        <f t="shared" si="18"/>
        <v>0</v>
      </c>
      <c r="BJ196" s="26" t="s">
        <v>79</v>
      </c>
      <c r="BK196" s="215">
        <f t="shared" si="19"/>
        <v>0</v>
      </c>
      <c r="BL196" s="26" t="s">
        <v>167</v>
      </c>
      <c r="BM196" s="26" t="s">
        <v>604</v>
      </c>
    </row>
    <row r="197" spans="2:65" s="1" customFormat="1" ht="31.5" customHeight="1">
      <c r="B197" s="43"/>
      <c r="C197" s="204" t="s">
        <v>605</v>
      </c>
      <c r="D197" s="204" t="s">
        <v>156</v>
      </c>
      <c r="E197" s="205" t="s">
        <v>606</v>
      </c>
      <c r="F197" s="206" t="s">
        <v>607</v>
      </c>
      <c r="G197" s="207" t="s">
        <v>159</v>
      </c>
      <c r="H197" s="208">
        <v>49</v>
      </c>
      <c r="I197" s="209"/>
      <c r="J197" s="210">
        <f t="shared" si="10"/>
        <v>0</v>
      </c>
      <c r="K197" s="206" t="s">
        <v>160</v>
      </c>
      <c r="L197" s="63"/>
      <c r="M197" s="211" t="s">
        <v>21</v>
      </c>
      <c r="N197" s="212" t="s">
        <v>42</v>
      </c>
      <c r="O197" s="44"/>
      <c r="P197" s="213">
        <f t="shared" si="11"/>
        <v>0</v>
      </c>
      <c r="Q197" s="213">
        <v>0</v>
      </c>
      <c r="R197" s="213">
        <f t="shared" si="12"/>
        <v>0</v>
      </c>
      <c r="S197" s="213">
        <v>0</v>
      </c>
      <c r="T197" s="214">
        <f t="shared" si="13"/>
        <v>0</v>
      </c>
      <c r="AR197" s="26" t="s">
        <v>161</v>
      </c>
      <c r="AT197" s="26" t="s">
        <v>156</v>
      </c>
      <c r="AU197" s="26" t="s">
        <v>81</v>
      </c>
      <c r="AY197" s="26" t="s">
        <v>153</v>
      </c>
      <c r="BE197" s="215">
        <f t="shared" si="14"/>
        <v>0</v>
      </c>
      <c r="BF197" s="215">
        <f t="shared" si="15"/>
        <v>0</v>
      </c>
      <c r="BG197" s="215">
        <f t="shared" si="16"/>
        <v>0</v>
      </c>
      <c r="BH197" s="215">
        <f t="shared" si="17"/>
        <v>0</v>
      </c>
      <c r="BI197" s="215">
        <f t="shared" si="18"/>
        <v>0</v>
      </c>
      <c r="BJ197" s="26" t="s">
        <v>79</v>
      </c>
      <c r="BK197" s="215">
        <f t="shared" si="19"/>
        <v>0</v>
      </c>
      <c r="BL197" s="26" t="s">
        <v>161</v>
      </c>
      <c r="BM197" s="26" t="s">
        <v>608</v>
      </c>
    </row>
    <row r="198" spans="2:65" s="1" customFormat="1" ht="22.5" customHeight="1">
      <c r="B198" s="43"/>
      <c r="C198" s="228" t="s">
        <v>609</v>
      </c>
      <c r="D198" s="228" t="s">
        <v>150</v>
      </c>
      <c r="E198" s="229" t="s">
        <v>610</v>
      </c>
      <c r="F198" s="230" t="s">
        <v>611</v>
      </c>
      <c r="G198" s="231" t="s">
        <v>159</v>
      </c>
      <c r="H198" s="232">
        <v>49</v>
      </c>
      <c r="I198" s="233"/>
      <c r="J198" s="234">
        <f t="shared" si="10"/>
        <v>0</v>
      </c>
      <c r="K198" s="230" t="s">
        <v>160</v>
      </c>
      <c r="L198" s="235"/>
      <c r="M198" s="236" t="s">
        <v>21</v>
      </c>
      <c r="N198" s="237" t="s">
        <v>42</v>
      </c>
      <c r="O198" s="44"/>
      <c r="P198" s="213">
        <f t="shared" si="11"/>
        <v>0</v>
      </c>
      <c r="Q198" s="213">
        <v>8.0999999999999996E-3</v>
      </c>
      <c r="R198" s="213">
        <f t="shared" si="12"/>
        <v>0.39689999999999998</v>
      </c>
      <c r="S198" s="213">
        <v>0</v>
      </c>
      <c r="T198" s="214">
        <f t="shared" si="13"/>
        <v>0</v>
      </c>
      <c r="AR198" s="26" t="s">
        <v>167</v>
      </c>
      <c r="AT198" s="26" t="s">
        <v>150</v>
      </c>
      <c r="AU198" s="26" t="s">
        <v>81</v>
      </c>
      <c r="AY198" s="26" t="s">
        <v>153</v>
      </c>
      <c r="BE198" s="215">
        <f t="shared" si="14"/>
        <v>0</v>
      </c>
      <c r="BF198" s="215">
        <f t="shared" si="15"/>
        <v>0</v>
      </c>
      <c r="BG198" s="215">
        <f t="shared" si="16"/>
        <v>0</v>
      </c>
      <c r="BH198" s="215">
        <f t="shared" si="17"/>
        <v>0</v>
      </c>
      <c r="BI198" s="215">
        <f t="shared" si="18"/>
        <v>0</v>
      </c>
      <c r="BJ198" s="26" t="s">
        <v>79</v>
      </c>
      <c r="BK198" s="215">
        <f t="shared" si="19"/>
        <v>0</v>
      </c>
      <c r="BL198" s="26" t="s">
        <v>167</v>
      </c>
      <c r="BM198" s="26" t="s">
        <v>612</v>
      </c>
    </row>
    <row r="199" spans="2:65" s="1" customFormat="1" ht="22.5" customHeight="1">
      <c r="B199" s="43"/>
      <c r="C199" s="204" t="s">
        <v>613</v>
      </c>
      <c r="D199" s="204" t="s">
        <v>156</v>
      </c>
      <c r="E199" s="205" t="s">
        <v>614</v>
      </c>
      <c r="F199" s="206" t="s">
        <v>615</v>
      </c>
      <c r="G199" s="207" t="s">
        <v>159</v>
      </c>
      <c r="H199" s="208">
        <v>8</v>
      </c>
      <c r="I199" s="209"/>
      <c r="J199" s="210">
        <f t="shared" si="10"/>
        <v>0</v>
      </c>
      <c r="K199" s="206" t="s">
        <v>180</v>
      </c>
      <c r="L199" s="63"/>
      <c r="M199" s="211" t="s">
        <v>21</v>
      </c>
      <c r="N199" s="212" t="s">
        <v>42</v>
      </c>
      <c r="O199" s="44"/>
      <c r="P199" s="213">
        <f t="shared" si="11"/>
        <v>0</v>
      </c>
      <c r="Q199" s="213">
        <v>0</v>
      </c>
      <c r="R199" s="213">
        <f t="shared" si="12"/>
        <v>0</v>
      </c>
      <c r="S199" s="213">
        <v>0</v>
      </c>
      <c r="T199" s="214">
        <f t="shared" si="13"/>
        <v>0</v>
      </c>
      <c r="AR199" s="26" t="s">
        <v>161</v>
      </c>
      <c r="AT199" s="26" t="s">
        <v>156</v>
      </c>
      <c r="AU199" s="26" t="s">
        <v>81</v>
      </c>
      <c r="AY199" s="26" t="s">
        <v>153</v>
      </c>
      <c r="BE199" s="215">
        <f t="shared" si="14"/>
        <v>0</v>
      </c>
      <c r="BF199" s="215">
        <f t="shared" si="15"/>
        <v>0</v>
      </c>
      <c r="BG199" s="215">
        <f t="shared" si="16"/>
        <v>0</v>
      </c>
      <c r="BH199" s="215">
        <f t="shared" si="17"/>
        <v>0</v>
      </c>
      <c r="BI199" s="215">
        <f t="shared" si="18"/>
        <v>0</v>
      </c>
      <c r="BJ199" s="26" t="s">
        <v>79</v>
      </c>
      <c r="BK199" s="215">
        <f t="shared" si="19"/>
        <v>0</v>
      </c>
      <c r="BL199" s="26" t="s">
        <v>161</v>
      </c>
      <c r="BM199" s="26" t="s">
        <v>616</v>
      </c>
    </row>
    <row r="200" spans="2:65" s="12" customFormat="1">
      <c r="B200" s="216"/>
      <c r="C200" s="217"/>
      <c r="D200" s="218" t="s">
        <v>163</v>
      </c>
      <c r="E200" s="219" t="s">
        <v>21</v>
      </c>
      <c r="F200" s="220" t="s">
        <v>192</v>
      </c>
      <c r="G200" s="217"/>
      <c r="H200" s="221">
        <v>8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163</v>
      </c>
      <c r="AU200" s="227" t="s">
        <v>81</v>
      </c>
      <c r="AV200" s="12" t="s">
        <v>81</v>
      </c>
      <c r="AW200" s="12" t="s">
        <v>35</v>
      </c>
      <c r="AX200" s="12" t="s">
        <v>79</v>
      </c>
      <c r="AY200" s="227" t="s">
        <v>153</v>
      </c>
    </row>
    <row r="201" spans="2:65" s="1" customFormat="1" ht="22.5" customHeight="1">
      <c r="B201" s="43"/>
      <c r="C201" s="228" t="s">
        <v>617</v>
      </c>
      <c r="D201" s="228" t="s">
        <v>150</v>
      </c>
      <c r="E201" s="229" t="s">
        <v>618</v>
      </c>
      <c r="F201" s="230" t="s">
        <v>619</v>
      </c>
      <c r="G201" s="231" t="s">
        <v>159</v>
      </c>
      <c r="H201" s="232">
        <v>8</v>
      </c>
      <c r="I201" s="233"/>
      <c r="J201" s="234">
        <f t="shared" ref="J201:J210" si="20">ROUND(I201*H201,2)</f>
        <v>0</v>
      </c>
      <c r="K201" s="230" t="s">
        <v>21</v>
      </c>
      <c r="L201" s="235"/>
      <c r="M201" s="236" t="s">
        <v>21</v>
      </c>
      <c r="N201" s="237" t="s">
        <v>42</v>
      </c>
      <c r="O201" s="44"/>
      <c r="P201" s="213">
        <f t="shared" ref="P201:P210" si="21">O201*H201</f>
        <v>0</v>
      </c>
      <c r="Q201" s="213">
        <v>2.0000000000000002E-5</v>
      </c>
      <c r="R201" s="213">
        <f t="shared" ref="R201:R210" si="22">Q201*H201</f>
        <v>1.6000000000000001E-4</v>
      </c>
      <c r="S201" s="213">
        <v>0</v>
      </c>
      <c r="T201" s="214">
        <f t="shared" ref="T201:T210" si="23">S201*H201</f>
        <v>0</v>
      </c>
      <c r="AR201" s="26" t="s">
        <v>167</v>
      </c>
      <c r="AT201" s="26" t="s">
        <v>150</v>
      </c>
      <c r="AU201" s="26" t="s">
        <v>81</v>
      </c>
      <c r="AY201" s="26" t="s">
        <v>153</v>
      </c>
      <c r="BE201" s="215">
        <f t="shared" ref="BE201:BE210" si="24">IF(N201="základní",J201,0)</f>
        <v>0</v>
      </c>
      <c r="BF201" s="215">
        <f t="shared" ref="BF201:BF210" si="25">IF(N201="snížená",J201,0)</f>
        <v>0</v>
      </c>
      <c r="BG201" s="215">
        <f t="shared" ref="BG201:BG210" si="26">IF(N201="zákl. přenesená",J201,0)</f>
        <v>0</v>
      </c>
      <c r="BH201" s="215">
        <f t="shared" ref="BH201:BH210" si="27">IF(N201="sníž. přenesená",J201,0)</f>
        <v>0</v>
      </c>
      <c r="BI201" s="215">
        <f t="shared" ref="BI201:BI210" si="28">IF(N201="nulová",J201,0)</f>
        <v>0</v>
      </c>
      <c r="BJ201" s="26" t="s">
        <v>79</v>
      </c>
      <c r="BK201" s="215">
        <f t="shared" ref="BK201:BK210" si="29">ROUND(I201*H201,2)</f>
        <v>0</v>
      </c>
      <c r="BL201" s="26" t="s">
        <v>167</v>
      </c>
      <c r="BM201" s="26" t="s">
        <v>620</v>
      </c>
    </row>
    <row r="202" spans="2:65" s="1" customFormat="1" ht="22.5" customHeight="1">
      <c r="B202" s="43"/>
      <c r="C202" s="204" t="s">
        <v>621</v>
      </c>
      <c r="D202" s="204" t="s">
        <v>156</v>
      </c>
      <c r="E202" s="205" t="s">
        <v>622</v>
      </c>
      <c r="F202" s="206" t="s">
        <v>623</v>
      </c>
      <c r="G202" s="207" t="s">
        <v>159</v>
      </c>
      <c r="H202" s="208">
        <v>3</v>
      </c>
      <c r="I202" s="209"/>
      <c r="J202" s="210">
        <f t="shared" si="20"/>
        <v>0</v>
      </c>
      <c r="K202" s="206" t="s">
        <v>180</v>
      </c>
      <c r="L202" s="63"/>
      <c r="M202" s="211" t="s">
        <v>21</v>
      </c>
      <c r="N202" s="212" t="s">
        <v>42</v>
      </c>
      <c r="O202" s="44"/>
      <c r="P202" s="213">
        <f t="shared" si="21"/>
        <v>0</v>
      </c>
      <c r="Q202" s="213">
        <v>0</v>
      </c>
      <c r="R202" s="213">
        <f t="shared" si="22"/>
        <v>0</v>
      </c>
      <c r="S202" s="213">
        <v>0</v>
      </c>
      <c r="T202" s="214">
        <f t="shared" si="23"/>
        <v>0</v>
      </c>
      <c r="AR202" s="26" t="s">
        <v>161</v>
      </c>
      <c r="AT202" s="26" t="s">
        <v>156</v>
      </c>
      <c r="AU202" s="26" t="s">
        <v>81</v>
      </c>
      <c r="AY202" s="26" t="s">
        <v>153</v>
      </c>
      <c r="BE202" s="215">
        <f t="shared" si="24"/>
        <v>0</v>
      </c>
      <c r="BF202" s="215">
        <f t="shared" si="25"/>
        <v>0</v>
      </c>
      <c r="BG202" s="215">
        <f t="shared" si="26"/>
        <v>0</v>
      </c>
      <c r="BH202" s="215">
        <f t="shared" si="27"/>
        <v>0</v>
      </c>
      <c r="BI202" s="215">
        <f t="shared" si="28"/>
        <v>0</v>
      </c>
      <c r="BJ202" s="26" t="s">
        <v>79</v>
      </c>
      <c r="BK202" s="215">
        <f t="shared" si="29"/>
        <v>0</v>
      </c>
      <c r="BL202" s="26" t="s">
        <v>161</v>
      </c>
      <c r="BM202" s="26" t="s">
        <v>624</v>
      </c>
    </row>
    <row r="203" spans="2:65" s="1" customFormat="1" ht="22.5" customHeight="1">
      <c r="B203" s="43"/>
      <c r="C203" s="228" t="s">
        <v>625</v>
      </c>
      <c r="D203" s="228" t="s">
        <v>150</v>
      </c>
      <c r="E203" s="229" t="s">
        <v>626</v>
      </c>
      <c r="F203" s="230" t="s">
        <v>627</v>
      </c>
      <c r="G203" s="231" t="s">
        <v>159</v>
      </c>
      <c r="H203" s="232">
        <v>3</v>
      </c>
      <c r="I203" s="233"/>
      <c r="J203" s="234">
        <f t="shared" si="20"/>
        <v>0</v>
      </c>
      <c r="K203" s="230" t="s">
        <v>180</v>
      </c>
      <c r="L203" s="235"/>
      <c r="M203" s="236" t="s">
        <v>21</v>
      </c>
      <c r="N203" s="237" t="s">
        <v>42</v>
      </c>
      <c r="O203" s="44"/>
      <c r="P203" s="213">
        <f t="shared" si="21"/>
        <v>0</v>
      </c>
      <c r="Q203" s="213">
        <v>1.4999999999999999E-4</v>
      </c>
      <c r="R203" s="213">
        <f t="shared" si="22"/>
        <v>4.4999999999999999E-4</v>
      </c>
      <c r="S203" s="213">
        <v>0</v>
      </c>
      <c r="T203" s="214">
        <f t="shared" si="23"/>
        <v>0</v>
      </c>
      <c r="AR203" s="26" t="s">
        <v>167</v>
      </c>
      <c r="AT203" s="26" t="s">
        <v>150</v>
      </c>
      <c r="AU203" s="26" t="s">
        <v>81</v>
      </c>
      <c r="AY203" s="26" t="s">
        <v>153</v>
      </c>
      <c r="BE203" s="215">
        <f t="shared" si="24"/>
        <v>0</v>
      </c>
      <c r="BF203" s="215">
        <f t="shared" si="25"/>
        <v>0</v>
      </c>
      <c r="BG203" s="215">
        <f t="shared" si="26"/>
        <v>0</v>
      </c>
      <c r="BH203" s="215">
        <f t="shared" si="27"/>
        <v>0</v>
      </c>
      <c r="BI203" s="215">
        <f t="shared" si="28"/>
        <v>0</v>
      </c>
      <c r="BJ203" s="26" t="s">
        <v>79</v>
      </c>
      <c r="BK203" s="215">
        <f t="shared" si="29"/>
        <v>0</v>
      </c>
      <c r="BL203" s="26" t="s">
        <v>167</v>
      </c>
      <c r="BM203" s="26" t="s">
        <v>628</v>
      </c>
    </row>
    <row r="204" spans="2:65" s="1" customFormat="1" ht="22.5" customHeight="1">
      <c r="B204" s="43"/>
      <c r="C204" s="204" t="s">
        <v>629</v>
      </c>
      <c r="D204" s="204" t="s">
        <v>156</v>
      </c>
      <c r="E204" s="205" t="s">
        <v>630</v>
      </c>
      <c r="F204" s="206" t="s">
        <v>631</v>
      </c>
      <c r="G204" s="207" t="s">
        <v>159</v>
      </c>
      <c r="H204" s="208">
        <v>3</v>
      </c>
      <c r="I204" s="209"/>
      <c r="J204" s="210">
        <f t="shared" si="20"/>
        <v>0</v>
      </c>
      <c r="K204" s="206" t="s">
        <v>160</v>
      </c>
      <c r="L204" s="63"/>
      <c r="M204" s="211" t="s">
        <v>21</v>
      </c>
      <c r="N204" s="212" t="s">
        <v>42</v>
      </c>
      <c r="O204" s="44"/>
      <c r="P204" s="213">
        <f t="shared" si="21"/>
        <v>0</v>
      </c>
      <c r="Q204" s="213">
        <v>0</v>
      </c>
      <c r="R204" s="213">
        <f t="shared" si="22"/>
        <v>0</v>
      </c>
      <c r="S204" s="213">
        <v>0</v>
      </c>
      <c r="T204" s="214">
        <f t="shared" si="23"/>
        <v>0</v>
      </c>
      <c r="AR204" s="26" t="s">
        <v>161</v>
      </c>
      <c r="AT204" s="26" t="s">
        <v>156</v>
      </c>
      <c r="AU204" s="26" t="s">
        <v>81</v>
      </c>
      <c r="AY204" s="26" t="s">
        <v>153</v>
      </c>
      <c r="BE204" s="215">
        <f t="shared" si="24"/>
        <v>0</v>
      </c>
      <c r="BF204" s="215">
        <f t="shared" si="25"/>
        <v>0</v>
      </c>
      <c r="BG204" s="215">
        <f t="shared" si="26"/>
        <v>0</v>
      </c>
      <c r="BH204" s="215">
        <f t="shared" si="27"/>
        <v>0</v>
      </c>
      <c r="BI204" s="215">
        <f t="shared" si="28"/>
        <v>0</v>
      </c>
      <c r="BJ204" s="26" t="s">
        <v>79</v>
      </c>
      <c r="BK204" s="215">
        <f t="shared" si="29"/>
        <v>0</v>
      </c>
      <c r="BL204" s="26" t="s">
        <v>161</v>
      </c>
      <c r="BM204" s="26" t="s">
        <v>632</v>
      </c>
    </row>
    <row r="205" spans="2:65" s="1" customFormat="1" ht="44.25" customHeight="1">
      <c r="B205" s="43"/>
      <c r="C205" s="228" t="s">
        <v>633</v>
      </c>
      <c r="D205" s="228" t="s">
        <v>150</v>
      </c>
      <c r="E205" s="229" t="s">
        <v>634</v>
      </c>
      <c r="F205" s="230" t="s">
        <v>635</v>
      </c>
      <c r="G205" s="231" t="s">
        <v>159</v>
      </c>
      <c r="H205" s="232">
        <v>3</v>
      </c>
      <c r="I205" s="233"/>
      <c r="J205" s="234">
        <f t="shared" si="20"/>
        <v>0</v>
      </c>
      <c r="K205" s="230" t="s">
        <v>180</v>
      </c>
      <c r="L205" s="235"/>
      <c r="M205" s="236" t="s">
        <v>21</v>
      </c>
      <c r="N205" s="237" t="s">
        <v>42</v>
      </c>
      <c r="O205" s="44"/>
      <c r="P205" s="213">
        <f t="shared" si="21"/>
        <v>0</v>
      </c>
      <c r="Q205" s="213">
        <v>4.0000000000000002E-4</v>
      </c>
      <c r="R205" s="213">
        <f t="shared" si="22"/>
        <v>1.2000000000000001E-3</v>
      </c>
      <c r="S205" s="213">
        <v>0</v>
      </c>
      <c r="T205" s="214">
        <f t="shared" si="23"/>
        <v>0</v>
      </c>
      <c r="AR205" s="26" t="s">
        <v>167</v>
      </c>
      <c r="AT205" s="26" t="s">
        <v>150</v>
      </c>
      <c r="AU205" s="26" t="s">
        <v>81</v>
      </c>
      <c r="AY205" s="26" t="s">
        <v>153</v>
      </c>
      <c r="BE205" s="215">
        <f t="shared" si="24"/>
        <v>0</v>
      </c>
      <c r="BF205" s="215">
        <f t="shared" si="25"/>
        <v>0</v>
      </c>
      <c r="BG205" s="215">
        <f t="shared" si="26"/>
        <v>0</v>
      </c>
      <c r="BH205" s="215">
        <f t="shared" si="27"/>
        <v>0</v>
      </c>
      <c r="BI205" s="215">
        <f t="shared" si="28"/>
        <v>0</v>
      </c>
      <c r="BJ205" s="26" t="s">
        <v>79</v>
      </c>
      <c r="BK205" s="215">
        <f t="shared" si="29"/>
        <v>0</v>
      </c>
      <c r="BL205" s="26" t="s">
        <v>167</v>
      </c>
      <c r="BM205" s="26" t="s">
        <v>636</v>
      </c>
    </row>
    <row r="206" spans="2:65" s="1" customFormat="1" ht="22.5" customHeight="1">
      <c r="B206" s="43"/>
      <c r="C206" s="204" t="s">
        <v>637</v>
      </c>
      <c r="D206" s="204" t="s">
        <v>156</v>
      </c>
      <c r="E206" s="205" t="s">
        <v>638</v>
      </c>
      <c r="F206" s="206" t="s">
        <v>639</v>
      </c>
      <c r="G206" s="207" t="s">
        <v>159</v>
      </c>
      <c r="H206" s="208">
        <v>9</v>
      </c>
      <c r="I206" s="209"/>
      <c r="J206" s="210">
        <f t="shared" si="20"/>
        <v>0</v>
      </c>
      <c r="K206" s="206" t="s">
        <v>21</v>
      </c>
      <c r="L206" s="63"/>
      <c r="M206" s="211" t="s">
        <v>21</v>
      </c>
      <c r="N206" s="212" t="s">
        <v>42</v>
      </c>
      <c r="O206" s="44"/>
      <c r="P206" s="213">
        <f t="shared" si="21"/>
        <v>0</v>
      </c>
      <c r="Q206" s="213">
        <v>0</v>
      </c>
      <c r="R206" s="213">
        <f t="shared" si="22"/>
        <v>0</v>
      </c>
      <c r="S206" s="213">
        <v>0</v>
      </c>
      <c r="T206" s="214">
        <f t="shared" si="23"/>
        <v>0</v>
      </c>
      <c r="AR206" s="26" t="s">
        <v>161</v>
      </c>
      <c r="AT206" s="26" t="s">
        <v>156</v>
      </c>
      <c r="AU206" s="26" t="s">
        <v>81</v>
      </c>
      <c r="AY206" s="26" t="s">
        <v>153</v>
      </c>
      <c r="BE206" s="215">
        <f t="shared" si="24"/>
        <v>0</v>
      </c>
      <c r="BF206" s="215">
        <f t="shared" si="25"/>
        <v>0</v>
      </c>
      <c r="BG206" s="215">
        <f t="shared" si="26"/>
        <v>0</v>
      </c>
      <c r="BH206" s="215">
        <f t="shared" si="27"/>
        <v>0</v>
      </c>
      <c r="BI206" s="215">
        <f t="shared" si="28"/>
        <v>0</v>
      </c>
      <c r="BJ206" s="26" t="s">
        <v>79</v>
      </c>
      <c r="BK206" s="215">
        <f t="shared" si="29"/>
        <v>0</v>
      </c>
      <c r="BL206" s="26" t="s">
        <v>161</v>
      </c>
      <c r="BM206" s="26" t="s">
        <v>640</v>
      </c>
    </row>
    <row r="207" spans="2:65" s="1" customFormat="1" ht="22.5" customHeight="1">
      <c r="B207" s="43"/>
      <c r="C207" s="228" t="s">
        <v>641</v>
      </c>
      <c r="D207" s="228" t="s">
        <v>150</v>
      </c>
      <c r="E207" s="229" t="s">
        <v>642</v>
      </c>
      <c r="F207" s="230" t="s">
        <v>643</v>
      </c>
      <c r="G207" s="231" t="s">
        <v>159</v>
      </c>
      <c r="H207" s="232">
        <v>9</v>
      </c>
      <c r="I207" s="233"/>
      <c r="J207" s="234">
        <f t="shared" si="20"/>
        <v>0</v>
      </c>
      <c r="K207" s="230" t="s">
        <v>21</v>
      </c>
      <c r="L207" s="235"/>
      <c r="M207" s="236" t="s">
        <v>21</v>
      </c>
      <c r="N207" s="237" t="s">
        <v>42</v>
      </c>
      <c r="O207" s="44"/>
      <c r="P207" s="213">
        <f t="shared" si="21"/>
        <v>0</v>
      </c>
      <c r="Q207" s="213">
        <v>4.4999999999999999E-4</v>
      </c>
      <c r="R207" s="213">
        <f t="shared" si="22"/>
        <v>4.0499999999999998E-3</v>
      </c>
      <c r="S207" s="213">
        <v>0</v>
      </c>
      <c r="T207" s="214">
        <f t="shared" si="23"/>
        <v>0</v>
      </c>
      <c r="AR207" s="26" t="s">
        <v>167</v>
      </c>
      <c r="AT207" s="26" t="s">
        <v>150</v>
      </c>
      <c r="AU207" s="26" t="s">
        <v>81</v>
      </c>
      <c r="AY207" s="26" t="s">
        <v>153</v>
      </c>
      <c r="BE207" s="215">
        <f t="shared" si="24"/>
        <v>0</v>
      </c>
      <c r="BF207" s="215">
        <f t="shared" si="25"/>
        <v>0</v>
      </c>
      <c r="BG207" s="215">
        <f t="shared" si="26"/>
        <v>0</v>
      </c>
      <c r="BH207" s="215">
        <f t="shared" si="27"/>
        <v>0</v>
      </c>
      <c r="BI207" s="215">
        <f t="shared" si="28"/>
        <v>0</v>
      </c>
      <c r="BJ207" s="26" t="s">
        <v>79</v>
      </c>
      <c r="BK207" s="215">
        <f t="shared" si="29"/>
        <v>0</v>
      </c>
      <c r="BL207" s="26" t="s">
        <v>167</v>
      </c>
      <c r="BM207" s="26" t="s">
        <v>644</v>
      </c>
    </row>
    <row r="208" spans="2:65" s="1" customFormat="1" ht="31.5" customHeight="1">
      <c r="B208" s="43"/>
      <c r="C208" s="204" t="s">
        <v>645</v>
      </c>
      <c r="D208" s="204" t="s">
        <v>156</v>
      </c>
      <c r="E208" s="205" t="s">
        <v>646</v>
      </c>
      <c r="F208" s="206" t="s">
        <v>647</v>
      </c>
      <c r="G208" s="207" t="s">
        <v>189</v>
      </c>
      <c r="H208" s="208">
        <v>380</v>
      </c>
      <c r="I208" s="209"/>
      <c r="J208" s="210">
        <f t="shared" si="20"/>
        <v>0</v>
      </c>
      <c r="K208" s="206" t="s">
        <v>160</v>
      </c>
      <c r="L208" s="63"/>
      <c r="M208" s="211" t="s">
        <v>21</v>
      </c>
      <c r="N208" s="212" t="s">
        <v>42</v>
      </c>
      <c r="O208" s="44"/>
      <c r="P208" s="213">
        <f t="shared" si="21"/>
        <v>0</v>
      </c>
      <c r="Q208" s="213">
        <v>0</v>
      </c>
      <c r="R208" s="213">
        <f t="shared" si="22"/>
        <v>0</v>
      </c>
      <c r="S208" s="213">
        <v>0</v>
      </c>
      <c r="T208" s="214">
        <f t="shared" si="23"/>
        <v>0</v>
      </c>
      <c r="AR208" s="26" t="s">
        <v>161</v>
      </c>
      <c r="AT208" s="26" t="s">
        <v>156</v>
      </c>
      <c r="AU208" s="26" t="s">
        <v>81</v>
      </c>
      <c r="AY208" s="26" t="s">
        <v>153</v>
      </c>
      <c r="BE208" s="215">
        <f t="shared" si="24"/>
        <v>0</v>
      </c>
      <c r="BF208" s="215">
        <f t="shared" si="25"/>
        <v>0</v>
      </c>
      <c r="BG208" s="215">
        <f t="shared" si="26"/>
        <v>0</v>
      </c>
      <c r="BH208" s="215">
        <f t="shared" si="27"/>
        <v>0</v>
      </c>
      <c r="BI208" s="215">
        <f t="shared" si="28"/>
        <v>0</v>
      </c>
      <c r="BJ208" s="26" t="s">
        <v>79</v>
      </c>
      <c r="BK208" s="215">
        <f t="shared" si="29"/>
        <v>0</v>
      </c>
      <c r="BL208" s="26" t="s">
        <v>161</v>
      </c>
      <c r="BM208" s="26" t="s">
        <v>648</v>
      </c>
    </row>
    <row r="209" spans="2:65" s="1" customFormat="1" ht="22.5" customHeight="1">
      <c r="B209" s="43"/>
      <c r="C209" s="228" t="s">
        <v>649</v>
      </c>
      <c r="D209" s="228" t="s">
        <v>150</v>
      </c>
      <c r="E209" s="229" t="s">
        <v>650</v>
      </c>
      <c r="F209" s="230" t="s">
        <v>651</v>
      </c>
      <c r="G209" s="231" t="s">
        <v>189</v>
      </c>
      <c r="H209" s="232">
        <v>380</v>
      </c>
      <c r="I209" s="233"/>
      <c r="J209" s="234">
        <f t="shared" si="20"/>
        <v>0</v>
      </c>
      <c r="K209" s="230" t="s">
        <v>21</v>
      </c>
      <c r="L209" s="235"/>
      <c r="M209" s="236" t="s">
        <v>21</v>
      </c>
      <c r="N209" s="237" t="s">
        <v>42</v>
      </c>
      <c r="O209" s="44"/>
      <c r="P209" s="213">
        <f t="shared" si="21"/>
        <v>0</v>
      </c>
      <c r="Q209" s="213">
        <v>2.5300000000000001E-3</v>
      </c>
      <c r="R209" s="213">
        <f t="shared" si="22"/>
        <v>0.96140000000000003</v>
      </c>
      <c r="S209" s="213">
        <v>0</v>
      </c>
      <c r="T209" s="214">
        <f t="shared" si="23"/>
        <v>0</v>
      </c>
      <c r="AR209" s="26" t="s">
        <v>167</v>
      </c>
      <c r="AT209" s="26" t="s">
        <v>150</v>
      </c>
      <c r="AU209" s="26" t="s">
        <v>81</v>
      </c>
      <c r="AY209" s="26" t="s">
        <v>153</v>
      </c>
      <c r="BE209" s="215">
        <f t="shared" si="24"/>
        <v>0</v>
      </c>
      <c r="BF209" s="215">
        <f t="shared" si="25"/>
        <v>0</v>
      </c>
      <c r="BG209" s="215">
        <f t="shared" si="26"/>
        <v>0</v>
      </c>
      <c r="BH209" s="215">
        <f t="shared" si="27"/>
        <v>0</v>
      </c>
      <c r="BI209" s="215">
        <f t="shared" si="28"/>
        <v>0</v>
      </c>
      <c r="BJ209" s="26" t="s">
        <v>79</v>
      </c>
      <c r="BK209" s="215">
        <f t="shared" si="29"/>
        <v>0</v>
      </c>
      <c r="BL209" s="26" t="s">
        <v>167</v>
      </c>
      <c r="BM209" s="26" t="s">
        <v>652</v>
      </c>
    </row>
    <row r="210" spans="2:65" s="1" customFormat="1" ht="22.5" customHeight="1">
      <c r="B210" s="43"/>
      <c r="C210" s="204" t="s">
        <v>653</v>
      </c>
      <c r="D210" s="204" t="s">
        <v>156</v>
      </c>
      <c r="E210" s="205" t="s">
        <v>654</v>
      </c>
      <c r="F210" s="206" t="s">
        <v>655</v>
      </c>
      <c r="G210" s="207" t="s">
        <v>189</v>
      </c>
      <c r="H210" s="208">
        <v>600</v>
      </c>
      <c r="I210" s="209"/>
      <c r="J210" s="210">
        <f t="shared" si="20"/>
        <v>0</v>
      </c>
      <c r="K210" s="206" t="s">
        <v>160</v>
      </c>
      <c r="L210" s="63"/>
      <c r="M210" s="211" t="s">
        <v>21</v>
      </c>
      <c r="N210" s="212" t="s">
        <v>42</v>
      </c>
      <c r="O210" s="44"/>
      <c r="P210" s="213">
        <f t="shared" si="21"/>
        <v>0</v>
      </c>
      <c r="Q210" s="213">
        <v>0</v>
      </c>
      <c r="R210" s="213">
        <f t="shared" si="22"/>
        <v>0</v>
      </c>
      <c r="S210" s="213">
        <v>0</v>
      </c>
      <c r="T210" s="214">
        <f t="shared" si="23"/>
        <v>0</v>
      </c>
      <c r="AR210" s="26" t="s">
        <v>161</v>
      </c>
      <c r="AT210" s="26" t="s">
        <v>156</v>
      </c>
      <c r="AU210" s="26" t="s">
        <v>81</v>
      </c>
      <c r="AY210" s="26" t="s">
        <v>153</v>
      </c>
      <c r="BE210" s="215">
        <f t="shared" si="24"/>
        <v>0</v>
      </c>
      <c r="BF210" s="215">
        <f t="shared" si="25"/>
        <v>0</v>
      </c>
      <c r="BG210" s="215">
        <f t="shared" si="26"/>
        <v>0</v>
      </c>
      <c r="BH210" s="215">
        <f t="shared" si="27"/>
        <v>0</v>
      </c>
      <c r="BI210" s="215">
        <f t="shared" si="28"/>
        <v>0</v>
      </c>
      <c r="BJ210" s="26" t="s">
        <v>79</v>
      </c>
      <c r="BK210" s="215">
        <f t="shared" si="29"/>
        <v>0</v>
      </c>
      <c r="BL210" s="26" t="s">
        <v>161</v>
      </c>
      <c r="BM210" s="26" t="s">
        <v>656</v>
      </c>
    </row>
    <row r="211" spans="2:65" s="12" customFormat="1">
      <c r="B211" s="216"/>
      <c r="C211" s="217"/>
      <c r="D211" s="218" t="s">
        <v>163</v>
      </c>
      <c r="E211" s="219" t="s">
        <v>21</v>
      </c>
      <c r="F211" s="220" t="s">
        <v>657</v>
      </c>
      <c r="G211" s="217"/>
      <c r="H211" s="221">
        <v>600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163</v>
      </c>
      <c r="AU211" s="227" t="s">
        <v>81</v>
      </c>
      <c r="AV211" s="12" t="s">
        <v>81</v>
      </c>
      <c r="AW211" s="12" t="s">
        <v>35</v>
      </c>
      <c r="AX211" s="12" t="s">
        <v>79</v>
      </c>
      <c r="AY211" s="227" t="s">
        <v>153</v>
      </c>
    </row>
    <row r="212" spans="2:65" s="1" customFormat="1" ht="22.5" customHeight="1">
      <c r="B212" s="43"/>
      <c r="C212" s="228" t="s">
        <v>658</v>
      </c>
      <c r="D212" s="228" t="s">
        <v>150</v>
      </c>
      <c r="E212" s="229" t="s">
        <v>659</v>
      </c>
      <c r="F212" s="230" t="s">
        <v>660</v>
      </c>
      <c r="G212" s="231" t="s">
        <v>189</v>
      </c>
      <c r="H212" s="232">
        <v>600</v>
      </c>
      <c r="I212" s="233"/>
      <c r="J212" s="234">
        <f>ROUND(I212*H212,2)</f>
        <v>0</v>
      </c>
      <c r="K212" s="230" t="s">
        <v>21</v>
      </c>
      <c r="L212" s="235"/>
      <c r="M212" s="236" t="s">
        <v>21</v>
      </c>
      <c r="N212" s="237" t="s">
        <v>42</v>
      </c>
      <c r="O212" s="44"/>
      <c r="P212" s="213">
        <f>O212*H212</f>
        <v>0</v>
      </c>
      <c r="Q212" s="213">
        <v>1.5299999999999999E-3</v>
      </c>
      <c r="R212" s="213">
        <f>Q212*H212</f>
        <v>0.91799999999999993</v>
      </c>
      <c r="S212" s="213">
        <v>0</v>
      </c>
      <c r="T212" s="214">
        <f>S212*H212</f>
        <v>0</v>
      </c>
      <c r="AR212" s="26" t="s">
        <v>167</v>
      </c>
      <c r="AT212" s="26" t="s">
        <v>150</v>
      </c>
      <c r="AU212" s="26" t="s">
        <v>81</v>
      </c>
      <c r="AY212" s="26" t="s">
        <v>153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6" t="s">
        <v>79</v>
      </c>
      <c r="BK212" s="215">
        <f>ROUND(I212*H212,2)</f>
        <v>0</v>
      </c>
      <c r="BL212" s="26" t="s">
        <v>167</v>
      </c>
      <c r="BM212" s="26" t="s">
        <v>661</v>
      </c>
    </row>
    <row r="213" spans="2:65" s="1" customFormat="1" ht="22.5" customHeight="1">
      <c r="B213" s="43"/>
      <c r="C213" s="204" t="s">
        <v>662</v>
      </c>
      <c r="D213" s="204" t="s">
        <v>156</v>
      </c>
      <c r="E213" s="205" t="s">
        <v>663</v>
      </c>
      <c r="F213" s="206" t="s">
        <v>664</v>
      </c>
      <c r="G213" s="207" t="s">
        <v>159</v>
      </c>
      <c r="H213" s="208">
        <v>5</v>
      </c>
      <c r="I213" s="209"/>
      <c r="J213" s="210">
        <f>ROUND(I213*H213,2)</f>
        <v>0</v>
      </c>
      <c r="K213" s="206" t="s">
        <v>665</v>
      </c>
      <c r="L213" s="63"/>
      <c r="M213" s="211" t="s">
        <v>21</v>
      </c>
      <c r="N213" s="212" t="s">
        <v>42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161</v>
      </c>
      <c r="AT213" s="26" t="s">
        <v>156</v>
      </c>
      <c r="AU213" s="26" t="s">
        <v>81</v>
      </c>
      <c r="AY213" s="26" t="s">
        <v>153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79</v>
      </c>
      <c r="BK213" s="215">
        <f>ROUND(I213*H213,2)</f>
        <v>0</v>
      </c>
      <c r="BL213" s="26" t="s">
        <v>161</v>
      </c>
      <c r="BM213" s="26" t="s">
        <v>666</v>
      </c>
    </row>
    <row r="214" spans="2:65" s="1" customFormat="1" ht="22.5" customHeight="1">
      <c r="B214" s="43"/>
      <c r="C214" s="228" t="s">
        <v>667</v>
      </c>
      <c r="D214" s="228" t="s">
        <v>150</v>
      </c>
      <c r="E214" s="229" t="s">
        <v>668</v>
      </c>
      <c r="F214" s="230" t="s">
        <v>669</v>
      </c>
      <c r="G214" s="231" t="s">
        <v>159</v>
      </c>
      <c r="H214" s="232">
        <v>5</v>
      </c>
      <c r="I214" s="233"/>
      <c r="J214" s="234">
        <f>ROUND(I214*H214,2)</f>
        <v>0</v>
      </c>
      <c r="K214" s="230" t="s">
        <v>21</v>
      </c>
      <c r="L214" s="235"/>
      <c r="M214" s="236" t="s">
        <v>21</v>
      </c>
      <c r="N214" s="237" t="s">
        <v>42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167</v>
      </c>
      <c r="AT214" s="26" t="s">
        <v>150</v>
      </c>
      <c r="AU214" s="26" t="s">
        <v>81</v>
      </c>
      <c r="AY214" s="26" t="s">
        <v>153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79</v>
      </c>
      <c r="BK214" s="215">
        <f>ROUND(I214*H214,2)</f>
        <v>0</v>
      </c>
      <c r="BL214" s="26" t="s">
        <v>167</v>
      </c>
      <c r="BM214" s="26" t="s">
        <v>670</v>
      </c>
    </row>
    <row r="215" spans="2:65" s="1" customFormat="1" ht="22.5" customHeight="1">
      <c r="B215" s="43"/>
      <c r="C215" s="228" t="s">
        <v>671</v>
      </c>
      <c r="D215" s="228" t="s">
        <v>150</v>
      </c>
      <c r="E215" s="229" t="s">
        <v>672</v>
      </c>
      <c r="F215" s="230" t="s">
        <v>673</v>
      </c>
      <c r="G215" s="231" t="s">
        <v>245</v>
      </c>
      <c r="H215" s="232">
        <v>1</v>
      </c>
      <c r="I215" s="233"/>
      <c r="J215" s="234">
        <f>ROUND(I215*H215,2)</f>
        <v>0</v>
      </c>
      <c r="K215" s="230" t="s">
        <v>21</v>
      </c>
      <c r="L215" s="235"/>
      <c r="M215" s="236" t="s">
        <v>21</v>
      </c>
      <c r="N215" s="237" t="s">
        <v>42</v>
      </c>
      <c r="O215" s="44"/>
      <c r="P215" s="213">
        <f>O215*H215</f>
        <v>0</v>
      </c>
      <c r="Q215" s="213">
        <v>3.8999999999999999E-4</v>
      </c>
      <c r="R215" s="213">
        <f>Q215*H215</f>
        <v>3.8999999999999999E-4</v>
      </c>
      <c r="S215" s="213">
        <v>0</v>
      </c>
      <c r="T215" s="214">
        <f>S215*H215</f>
        <v>0</v>
      </c>
      <c r="AR215" s="26" t="s">
        <v>674</v>
      </c>
      <c r="AT215" s="26" t="s">
        <v>150</v>
      </c>
      <c r="AU215" s="26" t="s">
        <v>81</v>
      </c>
      <c r="AY215" s="26" t="s">
        <v>153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6" t="s">
        <v>79</v>
      </c>
      <c r="BK215" s="215">
        <f>ROUND(I215*H215,2)</f>
        <v>0</v>
      </c>
      <c r="BL215" s="26" t="s">
        <v>161</v>
      </c>
      <c r="BM215" s="26" t="s">
        <v>675</v>
      </c>
    </row>
    <row r="216" spans="2:65" s="11" customFormat="1" ht="29.9" customHeight="1">
      <c r="B216" s="187"/>
      <c r="C216" s="188"/>
      <c r="D216" s="201" t="s">
        <v>70</v>
      </c>
      <c r="E216" s="202" t="s">
        <v>676</v>
      </c>
      <c r="F216" s="202" t="s">
        <v>677</v>
      </c>
      <c r="G216" s="188"/>
      <c r="H216" s="188"/>
      <c r="I216" s="191"/>
      <c r="J216" s="203">
        <f>BK216</f>
        <v>0</v>
      </c>
      <c r="K216" s="188"/>
      <c r="L216" s="193"/>
      <c r="M216" s="194"/>
      <c r="N216" s="195"/>
      <c r="O216" s="195"/>
      <c r="P216" s="196">
        <f>SUM(P217:P220)</f>
        <v>0</v>
      </c>
      <c r="Q216" s="195"/>
      <c r="R216" s="196">
        <f>SUM(R217:R220)</f>
        <v>5.0200000000000002E-3</v>
      </c>
      <c r="S216" s="195"/>
      <c r="T216" s="197">
        <f>SUM(T217:T220)</f>
        <v>0</v>
      </c>
      <c r="AR216" s="198" t="s">
        <v>152</v>
      </c>
      <c r="AT216" s="199" t="s">
        <v>70</v>
      </c>
      <c r="AU216" s="199" t="s">
        <v>79</v>
      </c>
      <c r="AY216" s="198" t="s">
        <v>153</v>
      </c>
      <c r="BK216" s="200">
        <f>SUM(BK217:BK220)</f>
        <v>0</v>
      </c>
    </row>
    <row r="217" spans="2:65" s="1" customFormat="1" ht="22.5" customHeight="1">
      <c r="B217" s="43"/>
      <c r="C217" s="204" t="s">
        <v>678</v>
      </c>
      <c r="D217" s="204" t="s">
        <v>156</v>
      </c>
      <c r="E217" s="205" t="s">
        <v>679</v>
      </c>
      <c r="F217" s="206" t="s">
        <v>680</v>
      </c>
      <c r="G217" s="207" t="s">
        <v>189</v>
      </c>
      <c r="H217" s="208">
        <v>50</v>
      </c>
      <c r="I217" s="209"/>
      <c r="J217" s="210">
        <f>ROUND(I217*H217,2)</f>
        <v>0</v>
      </c>
      <c r="K217" s="206" t="s">
        <v>160</v>
      </c>
      <c r="L217" s="63"/>
      <c r="M217" s="211" t="s">
        <v>21</v>
      </c>
      <c r="N217" s="212" t="s">
        <v>42</v>
      </c>
      <c r="O217" s="4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26" t="s">
        <v>161</v>
      </c>
      <c r="AT217" s="26" t="s">
        <v>156</v>
      </c>
      <c r="AU217" s="26" t="s">
        <v>81</v>
      </c>
      <c r="AY217" s="26" t="s">
        <v>153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6" t="s">
        <v>79</v>
      </c>
      <c r="BK217" s="215">
        <f>ROUND(I217*H217,2)</f>
        <v>0</v>
      </c>
      <c r="BL217" s="26" t="s">
        <v>161</v>
      </c>
      <c r="BM217" s="26" t="s">
        <v>681</v>
      </c>
    </row>
    <row r="218" spans="2:65" s="1" customFormat="1" ht="22.5" customHeight="1">
      <c r="B218" s="43"/>
      <c r="C218" s="228" t="s">
        <v>682</v>
      </c>
      <c r="D218" s="228" t="s">
        <v>150</v>
      </c>
      <c r="E218" s="229" t="s">
        <v>683</v>
      </c>
      <c r="F218" s="230" t="s">
        <v>684</v>
      </c>
      <c r="G218" s="231" t="s">
        <v>189</v>
      </c>
      <c r="H218" s="232">
        <v>50</v>
      </c>
      <c r="I218" s="233"/>
      <c r="J218" s="234">
        <f>ROUND(I218*H218,2)</f>
        <v>0</v>
      </c>
      <c r="K218" s="230" t="s">
        <v>21</v>
      </c>
      <c r="L218" s="235"/>
      <c r="M218" s="236" t="s">
        <v>21</v>
      </c>
      <c r="N218" s="237" t="s">
        <v>42</v>
      </c>
      <c r="O218" s="44"/>
      <c r="P218" s="213">
        <f>O218*H218</f>
        <v>0</v>
      </c>
      <c r="Q218" s="213">
        <v>9.0000000000000006E-5</v>
      </c>
      <c r="R218" s="213">
        <f>Q218*H218</f>
        <v>4.5000000000000005E-3</v>
      </c>
      <c r="S218" s="213">
        <v>0</v>
      </c>
      <c r="T218" s="214">
        <f>S218*H218</f>
        <v>0</v>
      </c>
      <c r="AR218" s="26" t="s">
        <v>167</v>
      </c>
      <c r="AT218" s="26" t="s">
        <v>150</v>
      </c>
      <c r="AU218" s="26" t="s">
        <v>81</v>
      </c>
      <c r="AY218" s="26" t="s">
        <v>153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6" t="s">
        <v>79</v>
      </c>
      <c r="BK218" s="215">
        <f>ROUND(I218*H218,2)</f>
        <v>0</v>
      </c>
      <c r="BL218" s="26" t="s">
        <v>167</v>
      </c>
      <c r="BM218" s="26" t="s">
        <v>685</v>
      </c>
    </row>
    <row r="219" spans="2:65" s="1" customFormat="1" ht="22.5" customHeight="1">
      <c r="B219" s="43"/>
      <c r="C219" s="204" t="s">
        <v>686</v>
      </c>
      <c r="D219" s="204" t="s">
        <v>156</v>
      </c>
      <c r="E219" s="205" t="s">
        <v>687</v>
      </c>
      <c r="F219" s="206" t="s">
        <v>688</v>
      </c>
      <c r="G219" s="207" t="s">
        <v>159</v>
      </c>
      <c r="H219" s="208">
        <v>52</v>
      </c>
      <c r="I219" s="209"/>
      <c r="J219" s="210">
        <f>ROUND(I219*H219,2)</f>
        <v>0</v>
      </c>
      <c r="K219" s="206" t="s">
        <v>160</v>
      </c>
      <c r="L219" s="63"/>
      <c r="M219" s="211" t="s">
        <v>21</v>
      </c>
      <c r="N219" s="212" t="s">
        <v>42</v>
      </c>
      <c r="O219" s="4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6" t="s">
        <v>161</v>
      </c>
      <c r="AT219" s="26" t="s">
        <v>156</v>
      </c>
      <c r="AU219" s="26" t="s">
        <v>81</v>
      </c>
      <c r="AY219" s="26" t="s">
        <v>153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79</v>
      </c>
      <c r="BK219" s="215">
        <f>ROUND(I219*H219,2)</f>
        <v>0</v>
      </c>
      <c r="BL219" s="26" t="s">
        <v>161</v>
      </c>
      <c r="BM219" s="26" t="s">
        <v>689</v>
      </c>
    </row>
    <row r="220" spans="2:65" s="1" customFormat="1" ht="22.5" customHeight="1">
      <c r="B220" s="43"/>
      <c r="C220" s="228" t="s">
        <v>690</v>
      </c>
      <c r="D220" s="228" t="s">
        <v>150</v>
      </c>
      <c r="E220" s="229" t="s">
        <v>691</v>
      </c>
      <c r="F220" s="230" t="s">
        <v>692</v>
      </c>
      <c r="G220" s="231" t="s">
        <v>159</v>
      </c>
      <c r="H220" s="232">
        <v>52</v>
      </c>
      <c r="I220" s="233"/>
      <c r="J220" s="234">
        <f>ROUND(I220*H220,2)</f>
        <v>0</v>
      </c>
      <c r="K220" s="230" t="s">
        <v>21</v>
      </c>
      <c r="L220" s="235"/>
      <c r="M220" s="236" t="s">
        <v>21</v>
      </c>
      <c r="N220" s="237" t="s">
        <v>42</v>
      </c>
      <c r="O220" s="44"/>
      <c r="P220" s="213">
        <f>O220*H220</f>
        <v>0</v>
      </c>
      <c r="Q220" s="213">
        <v>1.0000000000000001E-5</v>
      </c>
      <c r="R220" s="213">
        <f>Q220*H220</f>
        <v>5.2000000000000006E-4</v>
      </c>
      <c r="S220" s="213">
        <v>0</v>
      </c>
      <c r="T220" s="214">
        <f>S220*H220</f>
        <v>0</v>
      </c>
      <c r="AR220" s="26" t="s">
        <v>167</v>
      </c>
      <c r="AT220" s="26" t="s">
        <v>150</v>
      </c>
      <c r="AU220" s="26" t="s">
        <v>81</v>
      </c>
      <c r="AY220" s="26" t="s">
        <v>153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6" t="s">
        <v>79</v>
      </c>
      <c r="BK220" s="215">
        <f>ROUND(I220*H220,2)</f>
        <v>0</v>
      </c>
      <c r="BL220" s="26" t="s">
        <v>167</v>
      </c>
      <c r="BM220" s="26" t="s">
        <v>693</v>
      </c>
    </row>
    <row r="221" spans="2:65" s="11" customFormat="1" ht="29.9" customHeight="1">
      <c r="B221" s="187"/>
      <c r="C221" s="188"/>
      <c r="D221" s="201" t="s">
        <v>70</v>
      </c>
      <c r="E221" s="202" t="s">
        <v>694</v>
      </c>
      <c r="F221" s="202" t="s">
        <v>695</v>
      </c>
      <c r="G221" s="188"/>
      <c r="H221" s="188"/>
      <c r="I221" s="191"/>
      <c r="J221" s="203">
        <f>BK221</f>
        <v>0</v>
      </c>
      <c r="K221" s="188"/>
      <c r="L221" s="193"/>
      <c r="M221" s="194"/>
      <c r="N221" s="195"/>
      <c r="O221" s="195"/>
      <c r="P221" s="196">
        <f>SUM(P222:P224)</f>
        <v>0</v>
      </c>
      <c r="Q221" s="195"/>
      <c r="R221" s="196">
        <f>SUM(R222:R224)</f>
        <v>2.88</v>
      </c>
      <c r="S221" s="195"/>
      <c r="T221" s="197">
        <f>SUM(T222:T224)</f>
        <v>0</v>
      </c>
      <c r="AR221" s="198" t="s">
        <v>152</v>
      </c>
      <c r="AT221" s="199" t="s">
        <v>70</v>
      </c>
      <c r="AU221" s="199" t="s">
        <v>79</v>
      </c>
      <c r="AY221" s="198" t="s">
        <v>153</v>
      </c>
      <c r="BK221" s="200">
        <f>SUM(BK222:BK224)</f>
        <v>0</v>
      </c>
    </row>
    <row r="222" spans="2:65" s="1" customFormat="1" ht="22.5" customHeight="1">
      <c r="B222" s="43"/>
      <c r="C222" s="204" t="s">
        <v>696</v>
      </c>
      <c r="D222" s="204" t="s">
        <v>156</v>
      </c>
      <c r="E222" s="205" t="s">
        <v>697</v>
      </c>
      <c r="F222" s="206" t="s">
        <v>698</v>
      </c>
      <c r="G222" s="207" t="s">
        <v>189</v>
      </c>
      <c r="H222" s="208">
        <v>30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42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161</v>
      </c>
      <c r="AT222" s="26" t="s">
        <v>156</v>
      </c>
      <c r="AU222" s="26" t="s">
        <v>81</v>
      </c>
      <c r="AY222" s="26" t="s">
        <v>153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79</v>
      </c>
      <c r="BK222" s="215">
        <f>ROUND(I222*H222,2)</f>
        <v>0</v>
      </c>
      <c r="BL222" s="26" t="s">
        <v>161</v>
      </c>
      <c r="BM222" s="26" t="s">
        <v>699</v>
      </c>
    </row>
    <row r="223" spans="2:65" s="1" customFormat="1" ht="22.5" customHeight="1">
      <c r="B223" s="43"/>
      <c r="C223" s="228" t="s">
        <v>700</v>
      </c>
      <c r="D223" s="228" t="s">
        <v>150</v>
      </c>
      <c r="E223" s="229" t="s">
        <v>701</v>
      </c>
      <c r="F223" s="230" t="s">
        <v>702</v>
      </c>
      <c r="G223" s="231" t="s">
        <v>159</v>
      </c>
      <c r="H223" s="232">
        <v>60</v>
      </c>
      <c r="I223" s="233"/>
      <c r="J223" s="234">
        <f>ROUND(I223*H223,2)</f>
        <v>0</v>
      </c>
      <c r="K223" s="230" t="s">
        <v>21</v>
      </c>
      <c r="L223" s="235"/>
      <c r="M223" s="236" t="s">
        <v>21</v>
      </c>
      <c r="N223" s="237" t="s">
        <v>42</v>
      </c>
      <c r="O223" s="44"/>
      <c r="P223" s="213">
        <f>O223*H223</f>
        <v>0</v>
      </c>
      <c r="Q223" s="213">
        <v>3.1E-2</v>
      </c>
      <c r="R223" s="213">
        <f>Q223*H223</f>
        <v>1.8599999999999999</v>
      </c>
      <c r="S223" s="213">
        <v>0</v>
      </c>
      <c r="T223" s="214">
        <f>S223*H223</f>
        <v>0</v>
      </c>
      <c r="AR223" s="26" t="s">
        <v>167</v>
      </c>
      <c r="AT223" s="26" t="s">
        <v>150</v>
      </c>
      <c r="AU223" s="26" t="s">
        <v>81</v>
      </c>
      <c r="AY223" s="26" t="s">
        <v>153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79</v>
      </c>
      <c r="BK223" s="215">
        <f>ROUND(I223*H223,2)</f>
        <v>0</v>
      </c>
      <c r="BL223" s="26" t="s">
        <v>167</v>
      </c>
      <c r="BM223" s="26" t="s">
        <v>703</v>
      </c>
    </row>
    <row r="224" spans="2:65" s="1" customFormat="1" ht="22.5" customHeight="1">
      <c r="B224" s="43"/>
      <c r="C224" s="228" t="s">
        <v>704</v>
      </c>
      <c r="D224" s="228" t="s">
        <v>150</v>
      </c>
      <c r="E224" s="229" t="s">
        <v>705</v>
      </c>
      <c r="F224" s="230" t="s">
        <v>706</v>
      </c>
      <c r="G224" s="231" t="s">
        <v>159</v>
      </c>
      <c r="H224" s="232">
        <v>60</v>
      </c>
      <c r="I224" s="233"/>
      <c r="J224" s="234">
        <f>ROUND(I224*H224,2)</f>
        <v>0</v>
      </c>
      <c r="K224" s="230" t="s">
        <v>21</v>
      </c>
      <c r="L224" s="235"/>
      <c r="M224" s="236" t="s">
        <v>21</v>
      </c>
      <c r="N224" s="237" t="s">
        <v>42</v>
      </c>
      <c r="O224" s="44"/>
      <c r="P224" s="213">
        <f>O224*H224</f>
        <v>0</v>
      </c>
      <c r="Q224" s="213">
        <v>1.7000000000000001E-2</v>
      </c>
      <c r="R224" s="213">
        <f>Q224*H224</f>
        <v>1.02</v>
      </c>
      <c r="S224" s="213">
        <v>0</v>
      </c>
      <c r="T224" s="214">
        <f>S224*H224</f>
        <v>0</v>
      </c>
      <c r="AR224" s="26" t="s">
        <v>167</v>
      </c>
      <c r="AT224" s="26" t="s">
        <v>150</v>
      </c>
      <c r="AU224" s="26" t="s">
        <v>81</v>
      </c>
      <c r="AY224" s="26" t="s">
        <v>153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6" t="s">
        <v>79</v>
      </c>
      <c r="BK224" s="215">
        <f>ROUND(I224*H224,2)</f>
        <v>0</v>
      </c>
      <c r="BL224" s="26" t="s">
        <v>167</v>
      </c>
      <c r="BM224" s="26" t="s">
        <v>707</v>
      </c>
    </row>
    <row r="225" spans="2:65" s="11" customFormat="1" ht="37.4" customHeight="1">
      <c r="B225" s="187"/>
      <c r="C225" s="188"/>
      <c r="D225" s="201" t="s">
        <v>70</v>
      </c>
      <c r="E225" s="246" t="s">
        <v>708</v>
      </c>
      <c r="F225" s="246" t="s">
        <v>709</v>
      </c>
      <c r="G225" s="188"/>
      <c r="H225" s="188"/>
      <c r="I225" s="191"/>
      <c r="J225" s="247">
        <f>BK225</f>
        <v>0</v>
      </c>
      <c r="K225" s="188"/>
      <c r="L225" s="193"/>
      <c r="M225" s="194"/>
      <c r="N225" s="195"/>
      <c r="O225" s="195"/>
      <c r="P225" s="196">
        <f>SUM(P226:P227)</f>
        <v>0</v>
      </c>
      <c r="Q225" s="195"/>
      <c r="R225" s="196">
        <f>SUM(R226:R227)</f>
        <v>0</v>
      </c>
      <c r="S225" s="195"/>
      <c r="T225" s="197">
        <f>SUM(T226:T227)</f>
        <v>0</v>
      </c>
      <c r="AR225" s="198" t="s">
        <v>173</v>
      </c>
      <c r="AT225" s="199" t="s">
        <v>70</v>
      </c>
      <c r="AU225" s="199" t="s">
        <v>71</v>
      </c>
      <c r="AY225" s="198" t="s">
        <v>153</v>
      </c>
      <c r="BK225" s="200">
        <f>SUM(BK226:BK227)</f>
        <v>0</v>
      </c>
    </row>
    <row r="226" spans="2:65" s="1" customFormat="1" ht="22.5" customHeight="1">
      <c r="B226" s="43"/>
      <c r="C226" s="204" t="s">
        <v>710</v>
      </c>
      <c r="D226" s="204" t="s">
        <v>156</v>
      </c>
      <c r="E226" s="205" t="s">
        <v>711</v>
      </c>
      <c r="F226" s="206" t="s">
        <v>712</v>
      </c>
      <c r="G226" s="207" t="s">
        <v>297</v>
      </c>
      <c r="H226" s="208">
        <v>8</v>
      </c>
      <c r="I226" s="209"/>
      <c r="J226" s="210">
        <f>ROUND(I226*H226,2)</f>
        <v>0</v>
      </c>
      <c r="K226" s="206" t="s">
        <v>180</v>
      </c>
      <c r="L226" s="63"/>
      <c r="M226" s="211" t="s">
        <v>21</v>
      </c>
      <c r="N226" s="212" t="s">
        <v>42</v>
      </c>
      <c r="O226" s="4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6" t="s">
        <v>713</v>
      </c>
      <c r="AT226" s="26" t="s">
        <v>156</v>
      </c>
      <c r="AU226" s="26" t="s">
        <v>79</v>
      </c>
      <c r="AY226" s="26" t="s">
        <v>153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6" t="s">
        <v>79</v>
      </c>
      <c r="BK226" s="215">
        <f>ROUND(I226*H226,2)</f>
        <v>0</v>
      </c>
      <c r="BL226" s="26" t="s">
        <v>713</v>
      </c>
      <c r="BM226" s="26" t="s">
        <v>714</v>
      </c>
    </row>
    <row r="227" spans="2:65" s="1" customFormat="1" ht="22.5" customHeight="1">
      <c r="B227" s="43"/>
      <c r="C227" s="204" t="s">
        <v>715</v>
      </c>
      <c r="D227" s="204" t="s">
        <v>156</v>
      </c>
      <c r="E227" s="205" t="s">
        <v>716</v>
      </c>
      <c r="F227" s="206" t="s">
        <v>717</v>
      </c>
      <c r="G227" s="207" t="s">
        <v>297</v>
      </c>
      <c r="H227" s="208">
        <v>20</v>
      </c>
      <c r="I227" s="209"/>
      <c r="J227" s="210">
        <f>ROUND(I227*H227,2)</f>
        <v>0</v>
      </c>
      <c r="K227" s="206" t="s">
        <v>180</v>
      </c>
      <c r="L227" s="63"/>
      <c r="M227" s="211" t="s">
        <v>21</v>
      </c>
      <c r="N227" s="212" t="s">
        <v>42</v>
      </c>
      <c r="O227" s="4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6" t="s">
        <v>713</v>
      </c>
      <c r="AT227" s="26" t="s">
        <v>156</v>
      </c>
      <c r="AU227" s="26" t="s">
        <v>79</v>
      </c>
      <c r="AY227" s="26" t="s">
        <v>153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6" t="s">
        <v>79</v>
      </c>
      <c r="BK227" s="215">
        <f>ROUND(I227*H227,2)</f>
        <v>0</v>
      </c>
      <c r="BL227" s="26" t="s">
        <v>713</v>
      </c>
      <c r="BM227" s="26" t="s">
        <v>718</v>
      </c>
    </row>
    <row r="228" spans="2:65" s="11" customFormat="1" ht="37.4" customHeight="1">
      <c r="B228" s="187"/>
      <c r="C228" s="188"/>
      <c r="D228" s="189" t="s">
        <v>70</v>
      </c>
      <c r="E228" s="190" t="s">
        <v>212</v>
      </c>
      <c r="F228" s="190" t="s">
        <v>213</v>
      </c>
      <c r="G228" s="188"/>
      <c r="H228" s="188"/>
      <c r="I228" s="191"/>
      <c r="J228" s="192">
        <f>BK228</f>
        <v>0</v>
      </c>
      <c r="K228" s="188"/>
      <c r="L228" s="193"/>
      <c r="M228" s="194"/>
      <c r="N228" s="195"/>
      <c r="O228" s="195"/>
      <c r="P228" s="196">
        <f>P229+P231+P246+P251</f>
        <v>0</v>
      </c>
      <c r="Q228" s="195"/>
      <c r="R228" s="196">
        <f>R229+R231+R246+R251</f>
        <v>0</v>
      </c>
      <c r="S228" s="195"/>
      <c r="T228" s="197">
        <f>T229+T231+T246+T251</f>
        <v>0</v>
      </c>
      <c r="AR228" s="198" t="s">
        <v>173</v>
      </c>
      <c r="AT228" s="199" t="s">
        <v>70</v>
      </c>
      <c r="AU228" s="199" t="s">
        <v>71</v>
      </c>
      <c r="AY228" s="198" t="s">
        <v>153</v>
      </c>
      <c r="BK228" s="200">
        <f>BK229+BK231+BK246+BK251</f>
        <v>0</v>
      </c>
    </row>
    <row r="229" spans="2:65" s="11" customFormat="1" ht="19.899999999999999" customHeight="1">
      <c r="B229" s="187"/>
      <c r="C229" s="188"/>
      <c r="D229" s="201" t="s">
        <v>70</v>
      </c>
      <c r="E229" s="202" t="s">
        <v>241</v>
      </c>
      <c r="F229" s="202" t="s">
        <v>213</v>
      </c>
      <c r="G229" s="188"/>
      <c r="H229" s="188"/>
      <c r="I229" s="191"/>
      <c r="J229" s="203">
        <f>BK229</f>
        <v>0</v>
      </c>
      <c r="K229" s="188"/>
      <c r="L229" s="193"/>
      <c r="M229" s="194"/>
      <c r="N229" s="195"/>
      <c r="O229" s="195"/>
      <c r="P229" s="196">
        <f>P230</f>
        <v>0</v>
      </c>
      <c r="Q229" s="195"/>
      <c r="R229" s="196">
        <f>R230</f>
        <v>0</v>
      </c>
      <c r="S229" s="195"/>
      <c r="T229" s="197">
        <f>T230</f>
        <v>0</v>
      </c>
      <c r="AR229" s="198" t="s">
        <v>173</v>
      </c>
      <c r="AT229" s="199" t="s">
        <v>70</v>
      </c>
      <c r="AU229" s="199" t="s">
        <v>79</v>
      </c>
      <c r="AY229" s="198" t="s">
        <v>153</v>
      </c>
      <c r="BK229" s="200">
        <f>BK230</f>
        <v>0</v>
      </c>
    </row>
    <row r="230" spans="2:65" s="1" customFormat="1" ht="44.25" customHeight="1">
      <c r="B230" s="43"/>
      <c r="C230" s="228" t="s">
        <v>719</v>
      </c>
      <c r="D230" s="228" t="s">
        <v>150</v>
      </c>
      <c r="E230" s="229" t="s">
        <v>720</v>
      </c>
      <c r="F230" s="230" t="s">
        <v>721</v>
      </c>
      <c r="G230" s="231" t="s">
        <v>245</v>
      </c>
      <c r="H230" s="232">
        <v>3</v>
      </c>
      <c r="I230" s="233"/>
      <c r="J230" s="234">
        <f>ROUND(I230*H230,2)</f>
        <v>0</v>
      </c>
      <c r="K230" s="230" t="s">
        <v>21</v>
      </c>
      <c r="L230" s="235"/>
      <c r="M230" s="236" t="s">
        <v>21</v>
      </c>
      <c r="N230" s="237" t="s">
        <v>42</v>
      </c>
      <c r="O230" s="4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6" t="s">
        <v>167</v>
      </c>
      <c r="AT230" s="26" t="s">
        <v>150</v>
      </c>
      <c r="AU230" s="26" t="s">
        <v>81</v>
      </c>
      <c r="AY230" s="26" t="s">
        <v>153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79</v>
      </c>
      <c r="BK230" s="215">
        <f>ROUND(I230*H230,2)</f>
        <v>0</v>
      </c>
      <c r="BL230" s="26" t="s">
        <v>167</v>
      </c>
      <c r="BM230" s="26" t="s">
        <v>722</v>
      </c>
    </row>
    <row r="231" spans="2:65" s="11" customFormat="1" ht="29.9" customHeight="1">
      <c r="B231" s="187"/>
      <c r="C231" s="188"/>
      <c r="D231" s="201" t="s">
        <v>70</v>
      </c>
      <c r="E231" s="202" t="s">
        <v>723</v>
      </c>
      <c r="F231" s="202" t="s">
        <v>213</v>
      </c>
      <c r="G231" s="188"/>
      <c r="H231" s="188"/>
      <c r="I231" s="191"/>
      <c r="J231" s="203">
        <f>BK231</f>
        <v>0</v>
      </c>
      <c r="K231" s="188"/>
      <c r="L231" s="193"/>
      <c r="M231" s="194"/>
      <c r="N231" s="195"/>
      <c r="O231" s="195"/>
      <c r="P231" s="196">
        <f>SUM(P232:P245)</f>
        <v>0</v>
      </c>
      <c r="Q231" s="195"/>
      <c r="R231" s="196">
        <f>SUM(R232:R245)</f>
        <v>0</v>
      </c>
      <c r="S231" s="195"/>
      <c r="T231" s="197">
        <f>SUM(T232:T245)</f>
        <v>0</v>
      </c>
      <c r="AR231" s="198" t="s">
        <v>173</v>
      </c>
      <c r="AT231" s="199" t="s">
        <v>70</v>
      </c>
      <c r="AU231" s="199" t="s">
        <v>79</v>
      </c>
      <c r="AY231" s="198" t="s">
        <v>153</v>
      </c>
      <c r="BK231" s="200">
        <f>SUM(BK232:BK245)</f>
        <v>0</v>
      </c>
    </row>
    <row r="232" spans="2:65" s="1" customFormat="1" ht="31.5" customHeight="1">
      <c r="B232" s="43"/>
      <c r="C232" s="228" t="s">
        <v>724</v>
      </c>
      <c r="D232" s="228" t="s">
        <v>150</v>
      </c>
      <c r="E232" s="229" t="s">
        <v>725</v>
      </c>
      <c r="F232" s="230" t="s">
        <v>726</v>
      </c>
      <c r="G232" s="231" t="s">
        <v>245</v>
      </c>
      <c r="H232" s="232">
        <v>1</v>
      </c>
      <c r="I232" s="233"/>
      <c r="J232" s="234">
        <f t="shared" ref="J232:J245" si="30">ROUND(I232*H232,2)</f>
        <v>0</v>
      </c>
      <c r="K232" s="230" t="s">
        <v>21</v>
      </c>
      <c r="L232" s="235"/>
      <c r="M232" s="236" t="s">
        <v>21</v>
      </c>
      <c r="N232" s="237" t="s">
        <v>42</v>
      </c>
      <c r="O232" s="44"/>
      <c r="P232" s="213">
        <f t="shared" ref="P232:P245" si="31">O232*H232</f>
        <v>0</v>
      </c>
      <c r="Q232" s="213">
        <v>0</v>
      </c>
      <c r="R232" s="213">
        <f t="shared" ref="R232:R245" si="32">Q232*H232</f>
        <v>0</v>
      </c>
      <c r="S232" s="213">
        <v>0</v>
      </c>
      <c r="T232" s="214">
        <f t="shared" ref="T232:T245" si="33">S232*H232</f>
        <v>0</v>
      </c>
      <c r="AR232" s="26" t="s">
        <v>167</v>
      </c>
      <c r="AT232" s="26" t="s">
        <v>150</v>
      </c>
      <c r="AU232" s="26" t="s">
        <v>81</v>
      </c>
      <c r="AY232" s="26" t="s">
        <v>153</v>
      </c>
      <c r="BE232" s="215">
        <f t="shared" ref="BE232:BE245" si="34">IF(N232="základní",J232,0)</f>
        <v>0</v>
      </c>
      <c r="BF232" s="215">
        <f t="shared" ref="BF232:BF245" si="35">IF(N232="snížená",J232,0)</f>
        <v>0</v>
      </c>
      <c r="BG232" s="215">
        <f t="shared" ref="BG232:BG245" si="36">IF(N232="zákl. přenesená",J232,0)</f>
        <v>0</v>
      </c>
      <c r="BH232" s="215">
        <f t="shared" ref="BH232:BH245" si="37">IF(N232="sníž. přenesená",J232,0)</f>
        <v>0</v>
      </c>
      <c r="BI232" s="215">
        <f t="shared" ref="BI232:BI245" si="38">IF(N232="nulová",J232,0)</f>
        <v>0</v>
      </c>
      <c r="BJ232" s="26" t="s">
        <v>79</v>
      </c>
      <c r="BK232" s="215">
        <f t="shared" ref="BK232:BK245" si="39">ROUND(I232*H232,2)</f>
        <v>0</v>
      </c>
      <c r="BL232" s="26" t="s">
        <v>167</v>
      </c>
      <c r="BM232" s="26" t="s">
        <v>727</v>
      </c>
    </row>
    <row r="233" spans="2:65" s="1" customFormat="1" ht="31.5" customHeight="1">
      <c r="B233" s="43"/>
      <c r="C233" s="228" t="s">
        <v>728</v>
      </c>
      <c r="D233" s="228" t="s">
        <v>150</v>
      </c>
      <c r="E233" s="229" t="s">
        <v>729</v>
      </c>
      <c r="F233" s="230" t="s">
        <v>730</v>
      </c>
      <c r="G233" s="231" t="s">
        <v>245</v>
      </c>
      <c r="H233" s="232">
        <v>1</v>
      </c>
      <c r="I233" s="233"/>
      <c r="J233" s="234">
        <f t="shared" si="30"/>
        <v>0</v>
      </c>
      <c r="K233" s="230" t="s">
        <v>21</v>
      </c>
      <c r="L233" s="235"/>
      <c r="M233" s="236" t="s">
        <v>21</v>
      </c>
      <c r="N233" s="237" t="s">
        <v>42</v>
      </c>
      <c r="O233" s="44"/>
      <c r="P233" s="213">
        <f t="shared" si="31"/>
        <v>0</v>
      </c>
      <c r="Q233" s="213">
        <v>0</v>
      </c>
      <c r="R233" s="213">
        <f t="shared" si="32"/>
        <v>0</v>
      </c>
      <c r="S233" s="213">
        <v>0</v>
      </c>
      <c r="T233" s="214">
        <f t="shared" si="33"/>
        <v>0</v>
      </c>
      <c r="AR233" s="26" t="s">
        <v>674</v>
      </c>
      <c r="AT233" s="26" t="s">
        <v>150</v>
      </c>
      <c r="AU233" s="26" t="s">
        <v>81</v>
      </c>
      <c r="AY233" s="26" t="s">
        <v>153</v>
      </c>
      <c r="BE233" s="215">
        <f t="shared" si="34"/>
        <v>0</v>
      </c>
      <c r="BF233" s="215">
        <f t="shared" si="35"/>
        <v>0</v>
      </c>
      <c r="BG233" s="215">
        <f t="shared" si="36"/>
        <v>0</v>
      </c>
      <c r="BH233" s="215">
        <f t="shared" si="37"/>
        <v>0</v>
      </c>
      <c r="BI233" s="215">
        <f t="shared" si="38"/>
        <v>0</v>
      </c>
      <c r="BJ233" s="26" t="s">
        <v>79</v>
      </c>
      <c r="BK233" s="215">
        <f t="shared" si="39"/>
        <v>0</v>
      </c>
      <c r="BL233" s="26" t="s">
        <v>161</v>
      </c>
      <c r="BM233" s="26" t="s">
        <v>731</v>
      </c>
    </row>
    <row r="234" spans="2:65" s="1" customFormat="1" ht="31.5" customHeight="1">
      <c r="B234" s="43"/>
      <c r="C234" s="228" t="s">
        <v>732</v>
      </c>
      <c r="D234" s="228" t="s">
        <v>150</v>
      </c>
      <c r="E234" s="229" t="s">
        <v>733</v>
      </c>
      <c r="F234" s="230" t="s">
        <v>734</v>
      </c>
      <c r="G234" s="231" t="s">
        <v>245</v>
      </c>
      <c r="H234" s="232">
        <v>1</v>
      </c>
      <c r="I234" s="233"/>
      <c r="J234" s="234">
        <f t="shared" si="30"/>
        <v>0</v>
      </c>
      <c r="K234" s="230" t="s">
        <v>21</v>
      </c>
      <c r="L234" s="235"/>
      <c r="M234" s="236" t="s">
        <v>21</v>
      </c>
      <c r="N234" s="237" t="s">
        <v>42</v>
      </c>
      <c r="O234" s="44"/>
      <c r="P234" s="213">
        <f t="shared" si="31"/>
        <v>0</v>
      </c>
      <c r="Q234" s="213">
        <v>0</v>
      </c>
      <c r="R234" s="213">
        <f t="shared" si="32"/>
        <v>0</v>
      </c>
      <c r="S234" s="213">
        <v>0</v>
      </c>
      <c r="T234" s="214">
        <f t="shared" si="33"/>
        <v>0</v>
      </c>
      <c r="AR234" s="26" t="s">
        <v>674</v>
      </c>
      <c r="AT234" s="26" t="s">
        <v>150</v>
      </c>
      <c r="AU234" s="26" t="s">
        <v>81</v>
      </c>
      <c r="AY234" s="26" t="s">
        <v>153</v>
      </c>
      <c r="BE234" s="215">
        <f t="shared" si="34"/>
        <v>0</v>
      </c>
      <c r="BF234" s="215">
        <f t="shared" si="35"/>
        <v>0</v>
      </c>
      <c r="BG234" s="215">
        <f t="shared" si="36"/>
        <v>0</v>
      </c>
      <c r="BH234" s="215">
        <f t="shared" si="37"/>
        <v>0</v>
      </c>
      <c r="BI234" s="215">
        <f t="shared" si="38"/>
        <v>0</v>
      </c>
      <c r="BJ234" s="26" t="s">
        <v>79</v>
      </c>
      <c r="BK234" s="215">
        <f t="shared" si="39"/>
        <v>0</v>
      </c>
      <c r="BL234" s="26" t="s">
        <v>161</v>
      </c>
      <c r="BM234" s="26" t="s">
        <v>735</v>
      </c>
    </row>
    <row r="235" spans="2:65" s="1" customFormat="1" ht="22.5" customHeight="1">
      <c r="B235" s="43"/>
      <c r="C235" s="228" t="s">
        <v>736</v>
      </c>
      <c r="D235" s="228" t="s">
        <v>150</v>
      </c>
      <c r="E235" s="229" t="s">
        <v>737</v>
      </c>
      <c r="F235" s="230" t="s">
        <v>738</v>
      </c>
      <c r="G235" s="231" t="s">
        <v>245</v>
      </c>
      <c r="H235" s="232">
        <v>1</v>
      </c>
      <c r="I235" s="233"/>
      <c r="J235" s="234">
        <f t="shared" si="30"/>
        <v>0</v>
      </c>
      <c r="K235" s="230" t="s">
        <v>21</v>
      </c>
      <c r="L235" s="235"/>
      <c r="M235" s="236" t="s">
        <v>21</v>
      </c>
      <c r="N235" s="237" t="s">
        <v>42</v>
      </c>
      <c r="O235" s="44"/>
      <c r="P235" s="213">
        <f t="shared" si="31"/>
        <v>0</v>
      </c>
      <c r="Q235" s="213">
        <v>0</v>
      </c>
      <c r="R235" s="213">
        <f t="shared" si="32"/>
        <v>0</v>
      </c>
      <c r="S235" s="213">
        <v>0</v>
      </c>
      <c r="T235" s="214">
        <f t="shared" si="33"/>
        <v>0</v>
      </c>
      <c r="AR235" s="26" t="s">
        <v>167</v>
      </c>
      <c r="AT235" s="26" t="s">
        <v>150</v>
      </c>
      <c r="AU235" s="26" t="s">
        <v>81</v>
      </c>
      <c r="AY235" s="26" t="s">
        <v>153</v>
      </c>
      <c r="BE235" s="215">
        <f t="shared" si="34"/>
        <v>0</v>
      </c>
      <c r="BF235" s="215">
        <f t="shared" si="35"/>
        <v>0</v>
      </c>
      <c r="BG235" s="215">
        <f t="shared" si="36"/>
        <v>0</v>
      </c>
      <c r="BH235" s="215">
        <f t="shared" si="37"/>
        <v>0</v>
      </c>
      <c r="BI235" s="215">
        <f t="shared" si="38"/>
        <v>0</v>
      </c>
      <c r="BJ235" s="26" t="s">
        <v>79</v>
      </c>
      <c r="BK235" s="215">
        <f t="shared" si="39"/>
        <v>0</v>
      </c>
      <c r="BL235" s="26" t="s">
        <v>167</v>
      </c>
      <c r="BM235" s="26" t="s">
        <v>739</v>
      </c>
    </row>
    <row r="236" spans="2:65" s="1" customFormat="1" ht="22.5" customHeight="1">
      <c r="B236" s="43"/>
      <c r="C236" s="228" t="s">
        <v>740</v>
      </c>
      <c r="D236" s="228" t="s">
        <v>150</v>
      </c>
      <c r="E236" s="229" t="s">
        <v>741</v>
      </c>
      <c r="F236" s="230" t="s">
        <v>738</v>
      </c>
      <c r="G236" s="231" t="s">
        <v>245</v>
      </c>
      <c r="H236" s="232">
        <v>1</v>
      </c>
      <c r="I236" s="233"/>
      <c r="J236" s="234">
        <f t="shared" si="30"/>
        <v>0</v>
      </c>
      <c r="K236" s="230" t="s">
        <v>21</v>
      </c>
      <c r="L236" s="235"/>
      <c r="M236" s="236" t="s">
        <v>21</v>
      </c>
      <c r="N236" s="237" t="s">
        <v>42</v>
      </c>
      <c r="O236" s="44"/>
      <c r="P236" s="213">
        <f t="shared" si="31"/>
        <v>0</v>
      </c>
      <c r="Q236" s="213">
        <v>0</v>
      </c>
      <c r="R236" s="213">
        <f t="shared" si="32"/>
        <v>0</v>
      </c>
      <c r="S236" s="213">
        <v>0</v>
      </c>
      <c r="T236" s="214">
        <f t="shared" si="33"/>
        <v>0</v>
      </c>
      <c r="AR236" s="26" t="s">
        <v>167</v>
      </c>
      <c r="AT236" s="26" t="s">
        <v>150</v>
      </c>
      <c r="AU236" s="26" t="s">
        <v>81</v>
      </c>
      <c r="AY236" s="26" t="s">
        <v>153</v>
      </c>
      <c r="BE236" s="215">
        <f t="shared" si="34"/>
        <v>0</v>
      </c>
      <c r="BF236" s="215">
        <f t="shared" si="35"/>
        <v>0</v>
      </c>
      <c r="BG236" s="215">
        <f t="shared" si="36"/>
        <v>0</v>
      </c>
      <c r="BH236" s="215">
        <f t="shared" si="37"/>
        <v>0</v>
      </c>
      <c r="BI236" s="215">
        <f t="shared" si="38"/>
        <v>0</v>
      </c>
      <c r="BJ236" s="26" t="s">
        <v>79</v>
      </c>
      <c r="BK236" s="215">
        <f t="shared" si="39"/>
        <v>0</v>
      </c>
      <c r="BL236" s="26" t="s">
        <v>167</v>
      </c>
      <c r="BM236" s="26" t="s">
        <v>742</v>
      </c>
    </row>
    <row r="237" spans="2:65" s="1" customFormat="1" ht="22.5" customHeight="1">
      <c r="B237" s="43"/>
      <c r="C237" s="228" t="s">
        <v>743</v>
      </c>
      <c r="D237" s="228" t="s">
        <v>150</v>
      </c>
      <c r="E237" s="229" t="s">
        <v>744</v>
      </c>
      <c r="F237" s="230" t="s">
        <v>745</v>
      </c>
      <c r="G237" s="231" t="s">
        <v>245</v>
      </c>
      <c r="H237" s="232">
        <v>1</v>
      </c>
      <c r="I237" s="233"/>
      <c r="J237" s="234">
        <f t="shared" si="30"/>
        <v>0</v>
      </c>
      <c r="K237" s="230" t="s">
        <v>21</v>
      </c>
      <c r="L237" s="235"/>
      <c r="M237" s="236" t="s">
        <v>21</v>
      </c>
      <c r="N237" s="237" t="s">
        <v>42</v>
      </c>
      <c r="O237" s="44"/>
      <c r="P237" s="213">
        <f t="shared" si="31"/>
        <v>0</v>
      </c>
      <c r="Q237" s="213">
        <v>0</v>
      </c>
      <c r="R237" s="213">
        <f t="shared" si="32"/>
        <v>0</v>
      </c>
      <c r="S237" s="213">
        <v>0</v>
      </c>
      <c r="T237" s="214">
        <f t="shared" si="33"/>
        <v>0</v>
      </c>
      <c r="AR237" s="26" t="s">
        <v>674</v>
      </c>
      <c r="AT237" s="26" t="s">
        <v>150</v>
      </c>
      <c r="AU237" s="26" t="s">
        <v>81</v>
      </c>
      <c r="AY237" s="26" t="s">
        <v>153</v>
      </c>
      <c r="BE237" s="215">
        <f t="shared" si="34"/>
        <v>0</v>
      </c>
      <c r="BF237" s="215">
        <f t="shared" si="35"/>
        <v>0</v>
      </c>
      <c r="BG237" s="215">
        <f t="shared" si="36"/>
        <v>0</v>
      </c>
      <c r="BH237" s="215">
        <f t="shared" si="37"/>
        <v>0</v>
      </c>
      <c r="BI237" s="215">
        <f t="shared" si="38"/>
        <v>0</v>
      </c>
      <c r="BJ237" s="26" t="s">
        <v>79</v>
      </c>
      <c r="BK237" s="215">
        <f t="shared" si="39"/>
        <v>0</v>
      </c>
      <c r="BL237" s="26" t="s">
        <v>161</v>
      </c>
      <c r="BM237" s="26" t="s">
        <v>746</v>
      </c>
    </row>
    <row r="238" spans="2:65" s="1" customFormat="1" ht="22.5" customHeight="1">
      <c r="B238" s="43"/>
      <c r="C238" s="228" t="s">
        <v>747</v>
      </c>
      <c r="D238" s="228" t="s">
        <v>150</v>
      </c>
      <c r="E238" s="229" t="s">
        <v>748</v>
      </c>
      <c r="F238" s="230" t="s">
        <v>749</v>
      </c>
      <c r="G238" s="231" t="s">
        <v>245</v>
      </c>
      <c r="H238" s="232">
        <v>1</v>
      </c>
      <c r="I238" s="233"/>
      <c r="J238" s="234">
        <f t="shared" si="30"/>
        <v>0</v>
      </c>
      <c r="K238" s="230" t="s">
        <v>21</v>
      </c>
      <c r="L238" s="235"/>
      <c r="M238" s="236" t="s">
        <v>21</v>
      </c>
      <c r="N238" s="237" t="s">
        <v>42</v>
      </c>
      <c r="O238" s="44"/>
      <c r="P238" s="213">
        <f t="shared" si="31"/>
        <v>0</v>
      </c>
      <c r="Q238" s="213">
        <v>0</v>
      </c>
      <c r="R238" s="213">
        <f t="shared" si="32"/>
        <v>0</v>
      </c>
      <c r="S238" s="213">
        <v>0</v>
      </c>
      <c r="T238" s="214">
        <f t="shared" si="33"/>
        <v>0</v>
      </c>
      <c r="AR238" s="26" t="s">
        <v>167</v>
      </c>
      <c r="AT238" s="26" t="s">
        <v>150</v>
      </c>
      <c r="AU238" s="26" t="s">
        <v>81</v>
      </c>
      <c r="AY238" s="26" t="s">
        <v>153</v>
      </c>
      <c r="BE238" s="215">
        <f t="shared" si="34"/>
        <v>0</v>
      </c>
      <c r="BF238" s="215">
        <f t="shared" si="35"/>
        <v>0</v>
      </c>
      <c r="BG238" s="215">
        <f t="shared" si="36"/>
        <v>0</v>
      </c>
      <c r="BH238" s="215">
        <f t="shared" si="37"/>
        <v>0</v>
      </c>
      <c r="BI238" s="215">
        <f t="shared" si="38"/>
        <v>0</v>
      </c>
      <c r="BJ238" s="26" t="s">
        <v>79</v>
      </c>
      <c r="BK238" s="215">
        <f t="shared" si="39"/>
        <v>0</v>
      </c>
      <c r="BL238" s="26" t="s">
        <v>167</v>
      </c>
      <c r="BM238" s="26" t="s">
        <v>750</v>
      </c>
    </row>
    <row r="239" spans="2:65" s="1" customFormat="1" ht="22.5" customHeight="1">
      <c r="B239" s="43"/>
      <c r="C239" s="228" t="s">
        <v>751</v>
      </c>
      <c r="D239" s="228" t="s">
        <v>150</v>
      </c>
      <c r="E239" s="229" t="s">
        <v>752</v>
      </c>
      <c r="F239" s="230" t="s">
        <v>753</v>
      </c>
      <c r="G239" s="231" t="s">
        <v>245</v>
      </c>
      <c r="H239" s="232">
        <v>1</v>
      </c>
      <c r="I239" s="233"/>
      <c r="J239" s="234">
        <f t="shared" si="30"/>
        <v>0</v>
      </c>
      <c r="K239" s="230" t="s">
        <v>21</v>
      </c>
      <c r="L239" s="235"/>
      <c r="M239" s="236" t="s">
        <v>21</v>
      </c>
      <c r="N239" s="237" t="s">
        <v>42</v>
      </c>
      <c r="O239" s="44"/>
      <c r="P239" s="213">
        <f t="shared" si="31"/>
        <v>0</v>
      </c>
      <c r="Q239" s="213">
        <v>0</v>
      </c>
      <c r="R239" s="213">
        <f t="shared" si="32"/>
        <v>0</v>
      </c>
      <c r="S239" s="213">
        <v>0</v>
      </c>
      <c r="T239" s="214">
        <f t="shared" si="33"/>
        <v>0</v>
      </c>
      <c r="AR239" s="26" t="s">
        <v>167</v>
      </c>
      <c r="AT239" s="26" t="s">
        <v>150</v>
      </c>
      <c r="AU239" s="26" t="s">
        <v>81</v>
      </c>
      <c r="AY239" s="26" t="s">
        <v>153</v>
      </c>
      <c r="BE239" s="215">
        <f t="shared" si="34"/>
        <v>0</v>
      </c>
      <c r="BF239" s="215">
        <f t="shared" si="35"/>
        <v>0</v>
      </c>
      <c r="BG239" s="215">
        <f t="shared" si="36"/>
        <v>0</v>
      </c>
      <c r="BH239" s="215">
        <f t="shared" si="37"/>
        <v>0</v>
      </c>
      <c r="BI239" s="215">
        <f t="shared" si="38"/>
        <v>0</v>
      </c>
      <c r="BJ239" s="26" t="s">
        <v>79</v>
      </c>
      <c r="BK239" s="215">
        <f t="shared" si="39"/>
        <v>0</v>
      </c>
      <c r="BL239" s="26" t="s">
        <v>167</v>
      </c>
      <c r="BM239" s="26" t="s">
        <v>754</v>
      </c>
    </row>
    <row r="240" spans="2:65" s="1" customFormat="1" ht="22.5" customHeight="1">
      <c r="B240" s="43"/>
      <c r="C240" s="228" t="s">
        <v>755</v>
      </c>
      <c r="D240" s="228" t="s">
        <v>150</v>
      </c>
      <c r="E240" s="229" t="s">
        <v>252</v>
      </c>
      <c r="F240" s="230" t="s">
        <v>756</v>
      </c>
      <c r="G240" s="231" t="s">
        <v>245</v>
      </c>
      <c r="H240" s="232">
        <v>1</v>
      </c>
      <c r="I240" s="233"/>
      <c r="J240" s="234">
        <f t="shared" si="30"/>
        <v>0</v>
      </c>
      <c r="K240" s="230" t="s">
        <v>21</v>
      </c>
      <c r="L240" s="235"/>
      <c r="M240" s="236" t="s">
        <v>21</v>
      </c>
      <c r="N240" s="237" t="s">
        <v>42</v>
      </c>
      <c r="O240" s="44"/>
      <c r="P240" s="213">
        <f t="shared" si="31"/>
        <v>0</v>
      </c>
      <c r="Q240" s="213">
        <v>0</v>
      </c>
      <c r="R240" s="213">
        <f t="shared" si="32"/>
        <v>0</v>
      </c>
      <c r="S240" s="213">
        <v>0</v>
      </c>
      <c r="T240" s="214">
        <f t="shared" si="33"/>
        <v>0</v>
      </c>
      <c r="AR240" s="26" t="s">
        <v>674</v>
      </c>
      <c r="AT240" s="26" t="s">
        <v>150</v>
      </c>
      <c r="AU240" s="26" t="s">
        <v>81</v>
      </c>
      <c r="AY240" s="26" t="s">
        <v>153</v>
      </c>
      <c r="BE240" s="215">
        <f t="shared" si="34"/>
        <v>0</v>
      </c>
      <c r="BF240" s="215">
        <f t="shared" si="35"/>
        <v>0</v>
      </c>
      <c r="BG240" s="215">
        <f t="shared" si="36"/>
        <v>0</v>
      </c>
      <c r="BH240" s="215">
        <f t="shared" si="37"/>
        <v>0</v>
      </c>
      <c r="BI240" s="215">
        <f t="shared" si="38"/>
        <v>0</v>
      </c>
      <c r="BJ240" s="26" t="s">
        <v>79</v>
      </c>
      <c r="BK240" s="215">
        <f t="shared" si="39"/>
        <v>0</v>
      </c>
      <c r="BL240" s="26" t="s">
        <v>161</v>
      </c>
      <c r="BM240" s="26" t="s">
        <v>757</v>
      </c>
    </row>
    <row r="241" spans="2:65" s="1" customFormat="1" ht="22.5" customHeight="1">
      <c r="B241" s="43"/>
      <c r="C241" s="204" t="s">
        <v>758</v>
      </c>
      <c r="D241" s="204" t="s">
        <v>156</v>
      </c>
      <c r="E241" s="205" t="s">
        <v>759</v>
      </c>
      <c r="F241" s="206" t="s">
        <v>760</v>
      </c>
      <c r="G241" s="207" t="s">
        <v>159</v>
      </c>
      <c r="H241" s="208">
        <v>3</v>
      </c>
      <c r="I241" s="209"/>
      <c r="J241" s="210">
        <f t="shared" si="30"/>
        <v>0</v>
      </c>
      <c r="K241" s="206" t="s">
        <v>21</v>
      </c>
      <c r="L241" s="63"/>
      <c r="M241" s="211" t="s">
        <v>21</v>
      </c>
      <c r="N241" s="212" t="s">
        <v>42</v>
      </c>
      <c r="O241" s="44"/>
      <c r="P241" s="213">
        <f t="shared" si="31"/>
        <v>0</v>
      </c>
      <c r="Q241" s="213">
        <v>0</v>
      </c>
      <c r="R241" s="213">
        <f t="shared" si="32"/>
        <v>0</v>
      </c>
      <c r="S241" s="213">
        <v>0</v>
      </c>
      <c r="T241" s="214">
        <f t="shared" si="33"/>
        <v>0</v>
      </c>
      <c r="AR241" s="26" t="s">
        <v>161</v>
      </c>
      <c r="AT241" s="26" t="s">
        <v>156</v>
      </c>
      <c r="AU241" s="26" t="s">
        <v>81</v>
      </c>
      <c r="AY241" s="26" t="s">
        <v>153</v>
      </c>
      <c r="BE241" s="215">
        <f t="shared" si="34"/>
        <v>0</v>
      </c>
      <c r="BF241" s="215">
        <f t="shared" si="35"/>
        <v>0</v>
      </c>
      <c r="BG241" s="215">
        <f t="shared" si="36"/>
        <v>0</v>
      </c>
      <c r="BH241" s="215">
        <f t="shared" si="37"/>
        <v>0</v>
      </c>
      <c r="BI241" s="215">
        <f t="shared" si="38"/>
        <v>0</v>
      </c>
      <c r="BJ241" s="26" t="s">
        <v>79</v>
      </c>
      <c r="BK241" s="215">
        <f t="shared" si="39"/>
        <v>0</v>
      </c>
      <c r="BL241" s="26" t="s">
        <v>161</v>
      </c>
      <c r="BM241" s="26" t="s">
        <v>761</v>
      </c>
    </row>
    <row r="242" spans="2:65" s="1" customFormat="1" ht="22.5" customHeight="1">
      <c r="B242" s="43"/>
      <c r="C242" s="228" t="s">
        <v>762</v>
      </c>
      <c r="D242" s="228" t="s">
        <v>150</v>
      </c>
      <c r="E242" s="229" t="s">
        <v>763</v>
      </c>
      <c r="F242" s="230" t="s">
        <v>764</v>
      </c>
      <c r="G242" s="231" t="s">
        <v>159</v>
      </c>
      <c r="H242" s="232">
        <v>3</v>
      </c>
      <c r="I242" s="233"/>
      <c r="J242" s="234">
        <f t="shared" si="30"/>
        <v>0</v>
      </c>
      <c r="K242" s="230" t="s">
        <v>21</v>
      </c>
      <c r="L242" s="235"/>
      <c r="M242" s="236" t="s">
        <v>21</v>
      </c>
      <c r="N242" s="237" t="s">
        <v>42</v>
      </c>
      <c r="O242" s="44"/>
      <c r="P242" s="213">
        <f t="shared" si="31"/>
        <v>0</v>
      </c>
      <c r="Q242" s="213">
        <v>0</v>
      </c>
      <c r="R242" s="213">
        <f t="shared" si="32"/>
        <v>0</v>
      </c>
      <c r="S242" s="213">
        <v>0</v>
      </c>
      <c r="T242" s="214">
        <f t="shared" si="33"/>
        <v>0</v>
      </c>
      <c r="AR242" s="26" t="s">
        <v>167</v>
      </c>
      <c r="AT242" s="26" t="s">
        <v>150</v>
      </c>
      <c r="AU242" s="26" t="s">
        <v>81</v>
      </c>
      <c r="AY242" s="26" t="s">
        <v>153</v>
      </c>
      <c r="BE242" s="215">
        <f t="shared" si="34"/>
        <v>0</v>
      </c>
      <c r="BF242" s="215">
        <f t="shared" si="35"/>
        <v>0</v>
      </c>
      <c r="BG242" s="215">
        <f t="shared" si="36"/>
        <v>0</v>
      </c>
      <c r="BH242" s="215">
        <f t="shared" si="37"/>
        <v>0</v>
      </c>
      <c r="BI242" s="215">
        <f t="shared" si="38"/>
        <v>0</v>
      </c>
      <c r="BJ242" s="26" t="s">
        <v>79</v>
      </c>
      <c r="BK242" s="215">
        <f t="shared" si="39"/>
        <v>0</v>
      </c>
      <c r="BL242" s="26" t="s">
        <v>167</v>
      </c>
      <c r="BM242" s="26" t="s">
        <v>765</v>
      </c>
    </row>
    <row r="243" spans="2:65" s="1" customFormat="1" ht="22.5" customHeight="1">
      <c r="B243" s="43"/>
      <c r="C243" s="228" t="s">
        <v>766</v>
      </c>
      <c r="D243" s="228" t="s">
        <v>150</v>
      </c>
      <c r="E243" s="229" t="s">
        <v>767</v>
      </c>
      <c r="F243" s="230" t="s">
        <v>768</v>
      </c>
      <c r="G243" s="231" t="s">
        <v>245</v>
      </c>
      <c r="H243" s="232">
        <v>1</v>
      </c>
      <c r="I243" s="233"/>
      <c r="J243" s="234">
        <f t="shared" si="30"/>
        <v>0</v>
      </c>
      <c r="K243" s="230" t="s">
        <v>21</v>
      </c>
      <c r="L243" s="235"/>
      <c r="M243" s="236" t="s">
        <v>21</v>
      </c>
      <c r="N243" s="237" t="s">
        <v>42</v>
      </c>
      <c r="O243" s="44"/>
      <c r="P243" s="213">
        <f t="shared" si="31"/>
        <v>0</v>
      </c>
      <c r="Q243" s="213">
        <v>0</v>
      </c>
      <c r="R243" s="213">
        <f t="shared" si="32"/>
        <v>0</v>
      </c>
      <c r="S243" s="213">
        <v>0</v>
      </c>
      <c r="T243" s="214">
        <f t="shared" si="33"/>
        <v>0</v>
      </c>
      <c r="AR243" s="26" t="s">
        <v>167</v>
      </c>
      <c r="AT243" s="26" t="s">
        <v>150</v>
      </c>
      <c r="AU243" s="26" t="s">
        <v>81</v>
      </c>
      <c r="AY243" s="26" t="s">
        <v>153</v>
      </c>
      <c r="BE243" s="215">
        <f t="shared" si="34"/>
        <v>0</v>
      </c>
      <c r="BF243" s="215">
        <f t="shared" si="35"/>
        <v>0</v>
      </c>
      <c r="BG243" s="215">
        <f t="shared" si="36"/>
        <v>0</v>
      </c>
      <c r="BH243" s="215">
        <f t="shared" si="37"/>
        <v>0</v>
      </c>
      <c r="BI243" s="215">
        <f t="shared" si="38"/>
        <v>0</v>
      </c>
      <c r="BJ243" s="26" t="s">
        <v>79</v>
      </c>
      <c r="BK243" s="215">
        <f t="shared" si="39"/>
        <v>0</v>
      </c>
      <c r="BL243" s="26" t="s">
        <v>167</v>
      </c>
      <c r="BM243" s="26" t="s">
        <v>769</v>
      </c>
    </row>
    <row r="244" spans="2:65" s="1" customFormat="1" ht="22.5" customHeight="1">
      <c r="B244" s="43"/>
      <c r="C244" s="228" t="s">
        <v>770</v>
      </c>
      <c r="D244" s="228" t="s">
        <v>150</v>
      </c>
      <c r="E244" s="229" t="s">
        <v>771</v>
      </c>
      <c r="F244" s="230" t="s">
        <v>772</v>
      </c>
      <c r="G244" s="231" t="s">
        <v>245</v>
      </c>
      <c r="H244" s="232">
        <v>1</v>
      </c>
      <c r="I244" s="233"/>
      <c r="J244" s="234">
        <f t="shared" si="30"/>
        <v>0</v>
      </c>
      <c r="K244" s="230" t="s">
        <v>21</v>
      </c>
      <c r="L244" s="235"/>
      <c r="M244" s="236" t="s">
        <v>21</v>
      </c>
      <c r="N244" s="237" t="s">
        <v>42</v>
      </c>
      <c r="O244" s="44"/>
      <c r="P244" s="213">
        <f t="shared" si="31"/>
        <v>0</v>
      </c>
      <c r="Q244" s="213">
        <v>0</v>
      </c>
      <c r="R244" s="213">
        <f t="shared" si="32"/>
        <v>0</v>
      </c>
      <c r="S244" s="213">
        <v>0</v>
      </c>
      <c r="T244" s="214">
        <f t="shared" si="33"/>
        <v>0</v>
      </c>
      <c r="AR244" s="26" t="s">
        <v>674</v>
      </c>
      <c r="AT244" s="26" t="s">
        <v>150</v>
      </c>
      <c r="AU244" s="26" t="s">
        <v>81</v>
      </c>
      <c r="AY244" s="26" t="s">
        <v>153</v>
      </c>
      <c r="BE244" s="215">
        <f t="shared" si="34"/>
        <v>0</v>
      </c>
      <c r="BF244" s="215">
        <f t="shared" si="35"/>
        <v>0</v>
      </c>
      <c r="BG244" s="215">
        <f t="shared" si="36"/>
        <v>0</v>
      </c>
      <c r="BH244" s="215">
        <f t="shared" si="37"/>
        <v>0</v>
      </c>
      <c r="BI244" s="215">
        <f t="shared" si="38"/>
        <v>0</v>
      </c>
      <c r="BJ244" s="26" t="s">
        <v>79</v>
      </c>
      <c r="BK244" s="215">
        <f t="shared" si="39"/>
        <v>0</v>
      </c>
      <c r="BL244" s="26" t="s">
        <v>161</v>
      </c>
      <c r="BM244" s="26" t="s">
        <v>773</v>
      </c>
    </row>
    <row r="245" spans="2:65" s="1" customFormat="1" ht="22.5" customHeight="1">
      <c r="B245" s="43"/>
      <c r="C245" s="228" t="s">
        <v>774</v>
      </c>
      <c r="D245" s="228" t="s">
        <v>150</v>
      </c>
      <c r="E245" s="229" t="s">
        <v>775</v>
      </c>
      <c r="F245" s="230" t="s">
        <v>776</v>
      </c>
      <c r="G245" s="231" t="s">
        <v>245</v>
      </c>
      <c r="H245" s="232">
        <v>1</v>
      </c>
      <c r="I245" s="233"/>
      <c r="J245" s="234">
        <f t="shared" si="30"/>
        <v>0</v>
      </c>
      <c r="K245" s="230" t="s">
        <v>21</v>
      </c>
      <c r="L245" s="235"/>
      <c r="M245" s="236" t="s">
        <v>21</v>
      </c>
      <c r="N245" s="237" t="s">
        <v>42</v>
      </c>
      <c r="O245" s="44"/>
      <c r="P245" s="213">
        <f t="shared" si="31"/>
        <v>0</v>
      </c>
      <c r="Q245" s="213">
        <v>0</v>
      </c>
      <c r="R245" s="213">
        <f t="shared" si="32"/>
        <v>0</v>
      </c>
      <c r="S245" s="213">
        <v>0</v>
      </c>
      <c r="T245" s="214">
        <f t="shared" si="33"/>
        <v>0</v>
      </c>
      <c r="AR245" s="26" t="s">
        <v>167</v>
      </c>
      <c r="AT245" s="26" t="s">
        <v>150</v>
      </c>
      <c r="AU245" s="26" t="s">
        <v>81</v>
      </c>
      <c r="AY245" s="26" t="s">
        <v>153</v>
      </c>
      <c r="BE245" s="215">
        <f t="shared" si="34"/>
        <v>0</v>
      </c>
      <c r="BF245" s="215">
        <f t="shared" si="35"/>
        <v>0</v>
      </c>
      <c r="BG245" s="215">
        <f t="shared" si="36"/>
        <v>0</v>
      </c>
      <c r="BH245" s="215">
        <f t="shared" si="37"/>
        <v>0</v>
      </c>
      <c r="BI245" s="215">
        <f t="shared" si="38"/>
        <v>0</v>
      </c>
      <c r="BJ245" s="26" t="s">
        <v>79</v>
      </c>
      <c r="BK245" s="215">
        <f t="shared" si="39"/>
        <v>0</v>
      </c>
      <c r="BL245" s="26" t="s">
        <v>167</v>
      </c>
      <c r="BM245" s="26" t="s">
        <v>777</v>
      </c>
    </row>
    <row r="246" spans="2:65" s="11" customFormat="1" ht="29.9" customHeight="1">
      <c r="B246" s="187"/>
      <c r="C246" s="188"/>
      <c r="D246" s="201" t="s">
        <v>70</v>
      </c>
      <c r="E246" s="202" t="s">
        <v>778</v>
      </c>
      <c r="F246" s="202" t="s">
        <v>779</v>
      </c>
      <c r="G246" s="188"/>
      <c r="H246" s="188"/>
      <c r="I246" s="191"/>
      <c r="J246" s="203">
        <f>BK246</f>
        <v>0</v>
      </c>
      <c r="K246" s="188"/>
      <c r="L246" s="193"/>
      <c r="M246" s="194"/>
      <c r="N246" s="195"/>
      <c r="O246" s="195"/>
      <c r="P246" s="196">
        <f>SUM(P247:P250)</f>
        <v>0</v>
      </c>
      <c r="Q246" s="195"/>
      <c r="R246" s="196">
        <f>SUM(R247:R250)</f>
        <v>0</v>
      </c>
      <c r="S246" s="195"/>
      <c r="T246" s="197">
        <f>SUM(T247:T250)</f>
        <v>0</v>
      </c>
      <c r="AR246" s="198" t="s">
        <v>173</v>
      </c>
      <c r="AT246" s="199" t="s">
        <v>70</v>
      </c>
      <c r="AU246" s="199" t="s">
        <v>79</v>
      </c>
      <c r="AY246" s="198" t="s">
        <v>153</v>
      </c>
      <c r="BK246" s="200">
        <f>SUM(BK247:BK250)</f>
        <v>0</v>
      </c>
    </row>
    <row r="247" spans="2:65" s="1" customFormat="1" ht="22.5" customHeight="1">
      <c r="B247" s="43"/>
      <c r="C247" s="228" t="s">
        <v>780</v>
      </c>
      <c r="D247" s="228" t="s">
        <v>150</v>
      </c>
      <c r="E247" s="229" t="s">
        <v>781</v>
      </c>
      <c r="F247" s="230" t="s">
        <v>782</v>
      </c>
      <c r="G247" s="231" t="s">
        <v>245</v>
      </c>
      <c r="H247" s="232">
        <v>7</v>
      </c>
      <c r="I247" s="233"/>
      <c r="J247" s="234">
        <f>ROUND(I247*H247,2)</f>
        <v>0</v>
      </c>
      <c r="K247" s="230" t="s">
        <v>21</v>
      </c>
      <c r="L247" s="235"/>
      <c r="M247" s="236" t="s">
        <v>21</v>
      </c>
      <c r="N247" s="237" t="s">
        <v>42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167</v>
      </c>
      <c r="AT247" s="26" t="s">
        <v>150</v>
      </c>
      <c r="AU247" s="26" t="s">
        <v>81</v>
      </c>
      <c r="AY247" s="26" t="s">
        <v>153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79</v>
      </c>
      <c r="BK247" s="215">
        <f>ROUND(I247*H247,2)</f>
        <v>0</v>
      </c>
      <c r="BL247" s="26" t="s">
        <v>167</v>
      </c>
      <c r="BM247" s="26" t="s">
        <v>783</v>
      </c>
    </row>
    <row r="248" spans="2:65" s="1" customFormat="1" ht="31.5" customHeight="1">
      <c r="B248" s="43"/>
      <c r="C248" s="228" t="s">
        <v>784</v>
      </c>
      <c r="D248" s="228" t="s">
        <v>150</v>
      </c>
      <c r="E248" s="229" t="s">
        <v>785</v>
      </c>
      <c r="F248" s="230" t="s">
        <v>786</v>
      </c>
      <c r="G248" s="231" t="s">
        <v>245</v>
      </c>
      <c r="H248" s="232">
        <v>9</v>
      </c>
      <c r="I248" s="233"/>
      <c r="J248" s="234">
        <f>ROUND(I248*H248,2)</f>
        <v>0</v>
      </c>
      <c r="K248" s="230" t="s">
        <v>21</v>
      </c>
      <c r="L248" s="235"/>
      <c r="M248" s="236" t="s">
        <v>21</v>
      </c>
      <c r="N248" s="237" t="s">
        <v>42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167</v>
      </c>
      <c r="AT248" s="26" t="s">
        <v>150</v>
      </c>
      <c r="AU248" s="26" t="s">
        <v>81</v>
      </c>
      <c r="AY248" s="26" t="s">
        <v>153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79</v>
      </c>
      <c r="BK248" s="215">
        <f>ROUND(I248*H248,2)</f>
        <v>0</v>
      </c>
      <c r="BL248" s="26" t="s">
        <v>167</v>
      </c>
      <c r="BM248" s="26" t="s">
        <v>787</v>
      </c>
    </row>
    <row r="249" spans="2:65" s="1" customFormat="1" ht="22.5" customHeight="1">
      <c r="B249" s="43"/>
      <c r="C249" s="228" t="s">
        <v>788</v>
      </c>
      <c r="D249" s="228" t="s">
        <v>150</v>
      </c>
      <c r="E249" s="229" t="s">
        <v>789</v>
      </c>
      <c r="F249" s="230" t="s">
        <v>790</v>
      </c>
      <c r="G249" s="231" t="s">
        <v>245</v>
      </c>
      <c r="H249" s="232">
        <v>2</v>
      </c>
      <c r="I249" s="233"/>
      <c r="J249" s="234">
        <f>ROUND(I249*H249,2)</f>
        <v>0</v>
      </c>
      <c r="K249" s="230" t="s">
        <v>21</v>
      </c>
      <c r="L249" s="235"/>
      <c r="M249" s="236" t="s">
        <v>21</v>
      </c>
      <c r="N249" s="237" t="s">
        <v>42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167</v>
      </c>
      <c r="AT249" s="26" t="s">
        <v>150</v>
      </c>
      <c r="AU249" s="26" t="s">
        <v>81</v>
      </c>
      <c r="AY249" s="26" t="s">
        <v>153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79</v>
      </c>
      <c r="BK249" s="215">
        <f>ROUND(I249*H249,2)</f>
        <v>0</v>
      </c>
      <c r="BL249" s="26" t="s">
        <v>167</v>
      </c>
      <c r="BM249" s="26" t="s">
        <v>791</v>
      </c>
    </row>
    <row r="250" spans="2:65" s="1" customFormat="1" ht="22.5" customHeight="1">
      <c r="B250" s="43"/>
      <c r="C250" s="228" t="s">
        <v>792</v>
      </c>
      <c r="D250" s="228" t="s">
        <v>150</v>
      </c>
      <c r="E250" s="229" t="s">
        <v>793</v>
      </c>
      <c r="F250" s="230" t="s">
        <v>794</v>
      </c>
      <c r="G250" s="231" t="s">
        <v>245</v>
      </c>
      <c r="H250" s="232">
        <v>1</v>
      </c>
      <c r="I250" s="233"/>
      <c r="J250" s="234">
        <f>ROUND(I250*H250,2)</f>
        <v>0</v>
      </c>
      <c r="K250" s="230" t="s">
        <v>21</v>
      </c>
      <c r="L250" s="235"/>
      <c r="M250" s="236" t="s">
        <v>21</v>
      </c>
      <c r="N250" s="237" t="s">
        <v>42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167</v>
      </c>
      <c r="AT250" s="26" t="s">
        <v>150</v>
      </c>
      <c r="AU250" s="26" t="s">
        <v>81</v>
      </c>
      <c r="AY250" s="26" t="s">
        <v>153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79</v>
      </c>
      <c r="BK250" s="215">
        <f>ROUND(I250*H250,2)</f>
        <v>0</v>
      </c>
      <c r="BL250" s="26" t="s">
        <v>167</v>
      </c>
      <c r="BM250" s="26" t="s">
        <v>795</v>
      </c>
    </row>
    <row r="251" spans="2:65" s="11" customFormat="1" ht="29.9" customHeight="1">
      <c r="B251" s="187"/>
      <c r="C251" s="188"/>
      <c r="D251" s="201" t="s">
        <v>70</v>
      </c>
      <c r="E251" s="202" t="s">
        <v>796</v>
      </c>
      <c r="F251" s="202" t="s">
        <v>797</v>
      </c>
      <c r="G251" s="188"/>
      <c r="H251" s="188"/>
      <c r="I251" s="191"/>
      <c r="J251" s="203">
        <f>BK251</f>
        <v>0</v>
      </c>
      <c r="K251" s="188"/>
      <c r="L251" s="193"/>
      <c r="M251" s="194"/>
      <c r="N251" s="195"/>
      <c r="O251" s="195"/>
      <c r="P251" s="196">
        <f>SUM(P252:P255)</f>
        <v>0</v>
      </c>
      <c r="Q251" s="195"/>
      <c r="R251" s="196">
        <f>SUM(R252:R255)</f>
        <v>0</v>
      </c>
      <c r="S251" s="195"/>
      <c r="T251" s="197">
        <f>SUM(T252:T255)</f>
        <v>0</v>
      </c>
      <c r="AR251" s="198" t="s">
        <v>173</v>
      </c>
      <c r="AT251" s="199" t="s">
        <v>70</v>
      </c>
      <c r="AU251" s="199" t="s">
        <v>79</v>
      </c>
      <c r="AY251" s="198" t="s">
        <v>153</v>
      </c>
      <c r="BK251" s="200">
        <f>SUM(BK252:BK255)</f>
        <v>0</v>
      </c>
    </row>
    <row r="252" spans="2:65" s="1" customFormat="1" ht="22.5" customHeight="1">
      <c r="B252" s="43"/>
      <c r="C252" s="228" t="s">
        <v>798</v>
      </c>
      <c r="D252" s="228" t="s">
        <v>150</v>
      </c>
      <c r="E252" s="229" t="s">
        <v>799</v>
      </c>
      <c r="F252" s="230" t="s">
        <v>800</v>
      </c>
      <c r="G252" s="231" t="s">
        <v>245</v>
      </c>
      <c r="H252" s="232">
        <v>2</v>
      </c>
      <c r="I252" s="233"/>
      <c r="J252" s="234">
        <f>ROUND(I252*H252,2)</f>
        <v>0</v>
      </c>
      <c r="K252" s="230" t="s">
        <v>21</v>
      </c>
      <c r="L252" s="235"/>
      <c r="M252" s="236" t="s">
        <v>21</v>
      </c>
      <c r="N252" s="237" t="s">
        <v>42</v>
      </c>
      <c r="O252" s="4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AR252" s="26" t="s">
        <v>167</v>
      </c>
      <c r="AT252" s="26" t="s">
        <v>150</v>
      </c>
      <c r="AU252" s="26" t="s">
        <v>81</v>
      </c>
      <c r="AY252" s="26" t="s">
        <v>153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26" t="s">
        <v>79</v>
      </c>
      <c r="BK252" s="215">
        <f>ROUND(I252*H252,2)</f>
        <v>0</v>
      </c>
      <c r="BL252" s="26" t="s">
        <v>167</v>
      </c>
      <c r="BM252" s="26" t="s">
        <v>801</v>
      </c>
    </row>
    <row r="253" spans="2:65" s="1" customFormat="1" ht="22.5" customHeight="1">
      <c r="B253" s="43"/>
      <c r="C253" s="228" t="s">
        <v>167</v>
      </c>
      <c r="D253" s="228" t="s">
        <v>150</v>
      </c>
      <c r="E253" s="229" t="s">
        <v>802</v>
      </c>
      <c r="F253" s="230" t="s">
        <v>803</v>
      </c>
      <c r="G253" s="231" t="s">
        <v>245</v>
      </c>
      <c r="H253" s="232">
        <v>2</v>
      </c>
      <c r="I253" s="233"/>
      <c r="J253" s="234">
        <f>ROUND(I253*H253,2)</f>
        <v>0</v>
      </c>
      <c r="K253" s="230" t="s">
        <v>21</v>
      </c>
      <c r="L253" s="235"/>
      <c r="M253" s="236" t="s">
        <v>21</v>
      </c>
      <c r="N253" s="237" t="s">
        <v>42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167</v>
      </c>
      <c r="AT253" s="26" t="s">
        <v>150</v>
      </c>
      <c r="AU253" s="26" t="s">
        <v>81</v>
      </c>
      <c r="AY253" s="26" t="s">
        <v>153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79</v>
      </c>
      <c r="BK253" s="215">
        <f>ROUND(I253*H253,2)</f>
        <v>0</v>
      </c>
      <c r="BL253" s="26" t="s">
        <v>167</v>
      </c>
      <c r="BM253" s="26" t="s">
        <v>804</v>
      </c>
    </row>
    <row r="254" spans="2:65" s="1" customFormat="1" ht="22.5" customHeight="1">
      <c r="B254" s="43"/>
      <c r="C254" s="228" t="s">
        <v>805</v>
      </c>
      <c r="D254" s="228" t="s">
        <v>150</v>
      </c>
      <c r="E254" s="229" t="s">
        <v>806</v>
      </c>
      <c r="F254" s="230" t="s">
        <v>807</v>
      </c>
      <c r="G254" s="231" t="s">
        <v>245</v>
      </c>
      <c r="H254" s="232">
        <v>2</v>
      </c>
      <c r="I254" s="233"/>
      <c r="J254" s="234">
        <f>ROUND(I254*H254,2)</f>
        <v>0</v>
      </c>
      <c r="K254" s="230" t="s">
        <v>21</v>
      </c>
      <c r="L254" s="235"/>
      <c r="M254" s="236" t="s">
        <v>21</v>
      </c>
      <c r="N254" s="237" t="s">
        <v>42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167</v>
      </c>
      <c r="AT254" s="26" t="s">
        <v>150</v>
      </c>
      <c r="AU254" s="26" t="s">
        <v>81</v>
      </c>
      <c r="AY254" s="26" t="s">
        <v>153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79</v>
      </c>
      <c r="BK254" s="215">
        <f>ROUND(I254*H254,2)</f>
        <v>0</v>
      </c>
      <c r="BL254" s="26" t="s">
        <v>167</v>
      </c>
      <c r="BM254" s="26" t="s">
        <v>808</v>
      </c>
    </row>
    <row r="255" spans="2:65" s="1" customFormat="1" ht="22.5" customHeight="1">
      <c r="B255" s="43"/>
      <c r="C255" s="228" t="s">
        <v>809</v>
      </c>
      <c r="D255" s="228" t="s">
        <v>150</v>
      </c>
      <c r="E255" s="229" t="s">
        <v>810</v>
      </c>
      <c r="F255" s="230" t="s">
        <v>811</v>
      </c>
      <c r="G255" s="231" t="s">
        <v>245</v>
      </c>
      <c r="H255" s="232">
        <v>3</v>
      </c>
      <c r="I255" s="233"/>
      <c r="J255" s="234">
        <f>ROUND(I255*H255,2)</f>
        <v>0</v>
      </c>
      <c r="K255" s="230" t="s">
        <v>21</v>
      </c>
      <c r="L255" s="235"/>
      <c r="M255" s="236" t="s">
        <v>21</v>
      </c>
      <c r="N255" s="237" t="s">
        <v>42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167</v>
      </c>
      <c r="AT255" s="26" t="s">
        <v>150</v>
      </c>
      <c r="AU255" s="26" t="s">
        <v>81</v>
      </c>
      <c r="AY255" s="26" t="s">
        <v>153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79</v>
      </c>
      <c r="BK255" s="215">
        <f>ROUND(I255*H255,2)</f>
        <v>0</v>
      </c>
      <c r="BL255" s="26" t="s">
        <v>167</v>
      </c>
      <c r="BM255" s="26" t="s">
        <v>812</v>
      </c>
    </row>
    <row r="256" spans="2:65" s="11" customFormat="1" ht="37.4" customHeight="1">
      <c r="B256" s="187"/>
      <c r="C256" s="188"/>
      <c r="D256" s="189" t="s">
        <v>70</v>
      </c>
      <c r="E256" s="190" t="s">
        <v>266</v>
      </c>
      <c r="F256" s="190" t="s">
        <v>267</v>
      </c>
      <c r="G256" s="188"/>
      <c r="H256" s="188"/>
      <c r="I256" s="191"/>
      <c r="J256" s="192">
        <f>BK256</f>
        <v>0</v>
      </c>
      <c r="K256" s="188"/>
      <c r="L256" s="193"/>
      <c r="M256" s="194"/>
      <c r="N256" s="195"/>
      <c r="O256" s="195"/>
      <c r="P256" s="196">
        <f>P257+P259+P262+P266</f>
        <v>0</v>
      </c>
      <c r="Q256" s="195"/>
      <c r="R256" s="196">
        <f>R257+R259+R262+R266</f>
        <v>0</v>
      </c>
      <c r="S256" s="195"/>
      <c r="T256" s="197">
        <f>T257+T259+T262+T266</f>
        <v>0</v>
      </c>
      <c r="AR256" s="198" t="s">
        <v>177</v>
      </c>
      <c r="AT256" s="199" t="s">
        <v>70</v>
      </c>
      <c r="AU256" s="199" t="s">
        <v>71</v>
      </c>
      <c r="AY256" s="198" t="s">
        <v>153</v>
      </c>
      <c r="BK256" s="200">
        <f>BK257+BK259+BK262+BK266</f>
        <v>0</v>
      </c>
    </row>
    <row r="257" spans="2:65" s="11" customFormat="1" ht="19.899999999999999" customHeight="1">
      <c r="B257" s="187"/>
      <c r="C257" s="188"/>
      <c r="D257" s="201" t="s">
        <v>70</v>
      </c>
      <c r="E257" s="202" t="s">
        <v>268</v>
      </c>
      <c r="F257" s="202" t="s">
        <v>269</v>
      </c>
      <c r="G257" s="188"/>
      <c r="H257" s="188"/>
      <c r="I257" s="191"/>
      <c r="J257" s="203">
        <f>BK257</f>
        <v>0</v>
      </c>
      <c r="K257" s="188"/>
      <c r="L257" s="193"/>
      <c r="M257" s="194"/>
      <c r="N257" s="195"/>
      <c r="O257" s="195"/>
      <c r="P257" s="196">
        <f>P258</f>
        <v>0</v>
      </c>
      <c r="Q257" s="195"/>
      <c r="R257" s="196">
        <f>R258</f>
        <v>0</v>
      </c>
      <c r="S257" s="195"/>
      <c r="T257" s="197">
        <f>T258</f>
        <v>0</v>
      </c>
      <c r="AR257" s="198" t="s">
        <v>177</v>
      </c>
      <c r="AT257" s="199" t="s">
        <v>70</v>
      </c>
      <c r="AU257" s="199" t="s">
        <v>79</v>
      </c>
      <c r="AY257" s="198" t="s">
        <v>153</v>
      </c>
      <c r="BK257" s="200">
        <f>BK258</f>
        <v>0</v>
      </c>
    </row>
    <row r="258" spans="2:65" s="1" customFormat="1" ht="31.5" customHeight="1">
      <c r="B258" s="43"/>
      <c r="C258" s="228" t="s">
        <v>813</v>
      </c>
      <c r="D258" s="228" t="s">
        <v>150</v>
      </c>
      <c r="E258" s="229" t="s">
        <v>814</v>
      </c>
      <c r="F258" s="230" t="s">
        <v>815</v>
      </c>
      <c r="G258" s="231" t="s">
        <v>245</v>
      </c>
      <c r="H258" s="232">
        <v>1</v>
      </c>
      <c r="I258" s="233"/>
      <c r="J258" s="234">
        <f>ROUND(I258*H258,2)</f>
        <v>0</v>
      </c>
      <c r="K258" s="230" t="s">
        <v>21</v>
      </c>
      <c r="L258" s="235"/>
      <c r="M258" s="236" t="s">
        <v>21</v>
      </c>
      <c r="N258" s="237" t="s">
        <v>42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274</v>
      </c>
      <c r="AT258" s="26" t="s">
        <v>150</v>
      </c>
      <c r="AU258" s="26" t="s">
        <v>81</v>
      </c>
      <c r="AY258" s="26" t="s">
        <v>153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79</v>
      </c>
      <c r="BK258" s="215">
        <f>ROUND(I258*H258,2)</f>
        <v>0</v>
      </c>
      <c r="BL258" s="26" t="s">
        <v>274</v>
      </c>
      <c r="BM258" s="26" t="s">
        <v>816</v>
      </c>
    </row>
    <row r="259" spans="2:65" s="11" customFormat="1" ht="29.9" customHeight="1">
      <c r="B259" s="187"/>
      <c r="C259" s="188"/>
      <c r="D259" s="201" t="s">
        <v>70</v>
      </c>
      <c r="E259" s="202" t="s">
        <v>276</v>
      </c>
      <c r="F259" s="202" t="s">
        <v>277</v>
      </c>
      <c r="G259" s="188"/>
      <c r="H259" s="188"/>
      <c r="I259" s="191"/>
      <c r="J259" s="203">
        <f>BK259</f>
        <v>0</v>
      </c>
      <c r="K259" s="188"/>
      <c r="L259" s="193"/>
      <c r="M259" s="194"/>
      <c r="N259" s="195"/>
      <c r="O259" s="195"/>
      <c r="P259" s="196">
        <f>SUM(P260:P261)</f>
        <v>0</v>
      </c>
      <c r="Q259" s="195"/>
      <c r="R259" s="196">
        <f>SUM(R260:R261)</f>
        <v>0</v>
      </c>
      <c r="S259" s="195"/>
      <c r="T259" s="197">
        <f>SUM(T260:T261)</f>
        <v>0</v>
      </c>
      <c r="AR259" s="198" t="s">
        <v>177</v>
      </c>
      <c r="AT259" s="199" t="s">
        <v>70</v>
      </c>
      <c r="AU259" s="199" t="s">
        <v>79</v>
      </c>
      <c r="AY259" s="198" t="s">
        <v>153</v>
      </c>
      <c r="BK259" s="200">
        <f>SUM(BK260:BK261)</f>
        <v>0</v>
      </c>
    </row>
    <row r="260" spans="2:65" s="1" customFormat="1" ht="22.5" customHeight="1">
      <c r="B260" s="43"/>
      <c r="C260" s="204" t="s">
        <v>817</v>
      </c>
      <c r="D260" s="204" t="s">
        <v>156</v>
      </c>
      <c r="E260" s="205" t="s">
        <v>279</v>
      </c>
      <c r="F260" s="206" t="s">
        <v>280</v>
      </c>
      <c r="G260" s="207" t="s">
        <v>273</v>
      </c>
      <c r="H260" s="208">
        <v>1</v>
      </c>
      <c r="I260" s="209"/>
      <c r="J260" s="210">
        <f>ROUND(I260*H260,2)</f>
        <v>0</v>
      </c>
      <c r="K260" s="206" t="s">
        <v>160</v>
      </c>
      <c r="L260" s="63"/>
      <c r="M260" s="211" t="s">
        <v>21</v>
      </c>
      <c r="N260" s="212" t="s">
        <v>42</v>
      </c>
      <c r="O260" s="4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6" t="s">
        <v>274</v>
      </c>
      <c r="AT260" s="26" t="s">
        <v>156</v>
      </c>
      <c r="AU260" s="26" t="s">
        <v>81</v>
      </c>
      <c r="AY260" s="26" t="s">
        <v>153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6" t="s">
        <v>79</v>
      </c>
      <c r="BK260" s="215">
        <f>ROUND(I260*H260,2)</f>
        <v>0</v>
      </c>
      <c r="BL260" s="26" t="s">
        <v>274</v>
      </c>
      <c r="BM260" s="26" t="s">
        <v>818</v>
      </c>
    </row>
    <row r="261" spans="2:65" s="1" customFormat="1" ht="22.5" customHeight="1">
      <c r="B261" s="43"/>
      <c r="C261" s="204" t="s">
        <v>819</v>
      </c>
      <c r="D261" s="204" t="s">
        <v>156</v>
      </c>
      <c r="E261" s="205" t="s">
        <v>283</v>
      </c>
      <c r="F261" s="206" t="s">
        <v>284</v>
      </c>
      <c r="G261" s="207" t="s">
        <v>273</v>
      </c>
      <c r="H261" s="208">
        <v>1</v>
      </c>
      <c r="I261" s="209"/>
      <c r="J261" s="210">
        <f>ROUND(I261*H261,2)</f>
        <v>0</v>
      </c>
      <c r="K261" s="206" t="s">
        <v>180</v>
      </c>
      <c r="L261" s="63"/>
      <c r="M261" s="211" t="s">
        <v>21</v>
      </c>
      <c r="N261" s="212" t="s">
        <v>42</v>
      </c>
      <c r="O261" s="4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6" t="s">
        <v>274</v>
      </c>
      <c r="AT261" s="26" t="s">
        <v>156</v>
      </c>
      <c r="AU261" s="26" t="s">
        <v>81</v>
      </c>
      <c r="AY261" s="26" t="s">
        <v>153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6" t="s">
        <v>79</v>
      </c>
      <c r="BK261" s="215">
        <f>ROUND(I261*H261,2)</f>
        <v>0</v>
      </c>
      <c r="BL261" s="26" t="s">
        <v>274</v>
      </c>
      <c r="BM261" s="26" t="s">
        <v>820</v>
      </c>
    </row>
    <row r="262" spans="2:65" s="11" customFormat="1" ht="29.9" customHeight="1">
      <c r="B262" s="187"/>
      <c r="C262" s="188"/>
      <c r="D262" s="201" t="s">
        <v>70</v>
      </c>
      <c r="E262" s="202" t="s">
        <v>286</v>
      </c>
      <c r="F262" s="202" t="s">
        <v>287</v>
      </c>
      <c r="G262" s="188"/>
      <c r="H262" s="188"/>
      <c r="I262" s="191"/>
      <c r="J262" s="203">
        <f>BK262</f>
        <v>0</v>
      </c>
      <c r="K262" s="188"/>
      <c r="L262" s="193"/>
      <c r="M262" s="194"/>
      <c r="N262" s="195"/>
      <c r="O262" s="195"/>
      <c r="P262" s="196">
        <f>SUM(P263:P265)</f>
        <v>0</v>
      </c>
      <c r="Q262" s="195"/>
      <c r="R262" s="196">
        <f>SUM(R263:R265)</f>
        <v>0</v>
      </c>
      <c r="S262" s="195"/>
      <c r="T262" s="197">
        <f>SUM(T263:T265)</f>
        <v>0</v>
      </c>
      <c r="AR262" s="198" t="s">
        <v>177</v>
      </c>
      <c r="AT262" s="199" t="s">
        <v>70</v>
      </c>
      <c r="AU262" s="199" t="s">
        <v>79</v>
      </c>
      <c r="AY262" s="198" t="s">
        <v>153</v>
      </c>
      <c r="BK262" s="200">
        <f>SUM(BK263:BK265)</f>
        <v>0</v>
      </c>
    </row>
    <row r="263" spans="2:65" s="1" customFormat="1" ht="22.5" customHeight="1">
      <c r="B263" s="43"/>
      <c r="C263" s="204" t="s">
        <v>821</v>
      </c>
      <c r="D263" s="204" t="s">
        <v>156</v>
      </c>
      <c r="E263" s="205" t="s">
        <v>822</v>
      </c>
      <c r="F263" s="206" t="s">
        <v>290</v>
      </c>
      <c r="G263" s="207" t="s">
        <v>273</v>
      </c>
      <c r="H263" s="208">
        <v>1</v>
      </c>
      <c r="I263" s="209"/>
      <c r="J263" s="210">
        <f>ROUND(I263*H263,2)</f>
        <v>0</v>
      </c>
      <c r="K263" s="206" t="s">
        <v>180</v>
      </c>
      <c r="L263" s="63"/>
      <c r="M263" s="211" t="s">
        <v>21</v>
      </c>
      <c r="N263" s="212" t="s">
        <v>42</v>
      </c>
      <c r="O263" s="4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AR263" s="26" t="s">
        <v>274</v>
      </c>
      <c r="AT263" s="26" t="s">
        <v>156</v>
      </c>
      <c r="AU263" s="26" t="s">
        <v>81</v>
      </c>
      <c r="AY263" s="26" t="s">
        <v>153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26" t="s">
        <v>79</v>
      </c>
      <c r="BK263" s="215">
        <f>ROUND(I263*H263,2)</f>
        <v>0</v>
      </c>
      <c r="BL263" s="26" t="s">
        <v>274</v>
      </c>
      <c r="BM263" s="26" t="s">
        <v>823</v>
      </c>
    </row>
    <row r="264" spans="2:65" s="1" customFormat="1" ht="22.5" customHeight="1">
      <c r="B264" s="43"/>
      <c r="C264" s="204" t="s">
        <v>824</v>
      </c>
      <c r="D264" s="204" t="s">
        <v>156</v>
      </c>
      <c r="E264" s="205" t="s">
        <v>825</v>
      </c>
      <c r="F264" s="206" t="s">
        <v>826</v>
      </c>
      <c r="G264" s="207" t="s">
        <v>273</v>
      </c>
      <c r="H264" s="208">
        <v>1</v>
      </c>
      <c r="I264" s="209"/>
      <c r="J264" s="210">
        <f>ROUND(I264*H264,2)</f>
        <v>0</v>
      </c>
      <c r="K264" s="206" t="s">
        <v>21</v>
      </c>
      <c r="L264" s="63"/>
      <c r="M264" s="211" t="s">
        <v>21</v>
      </c>
      <c r="N264" s="212" t="s">
        <v>42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6" t="s">
        <v>274</v>
      </c>
      <c r="AT264" s="26" t="s">
        <v>156</v>
      </c>
      <c r="AU264" s="26" t="s">
        <v>81</v>
      </c>
      <c r="AY264" s="26" t="s">
        <v>153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79</v>
      </c>
      <c r="BK264" s="215">
        <f>ROUND(I264*H264,2)</f>
        <v>0</v>
      </c>
      <c r="BL264" s="26" t="s">
        <v>274</v>
      </c>
      <c r="BM264" s="26" t="s">
        <v>827</v>
      </c>
    </row>
    <row r="265" spans="2:65" s="1" customFormat="1" ht="22.5" customHeight="1">
      <c r="B265" s="43"/>
      <c r="C265" s="204" t="s">
        <v>828</v>
      </c>
      <c r="D265" s="204" t="s">
        <v>156</v>
      </c>
      <c r="E265" s="205" t="s">
        <v>829</v>
      </c>
      <c r="F265" s="206" t="s">
        <v>830</v>
      </c>
      <c r="G265" s="207" t="s">
        <v>273</v>
      </c>
      <c r="H265" s="208">
        <v>1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42</v>
      </c>
      <c r="O265" s="4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AR265" s="26" t="s">
        <v>274</v>
      </c>
      <c r="AT265" s="26" t="s">
        <v>156</v>
      </c>
      <c r="AU265" s="26" t="s">
        <v>81</v>
      </c>
      <c r="AY265" s="26" t="s">
        <v>153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79</v>
      </c>
      <c r="BK265" s="215">
        <f>ROUND(I265*H265,2)</f>
        <v>0</v>
      </c>
      <c r="BL265" s="26" t="s">
        <v>274</v>
      </c>
      <c r="BM265" s="26" t="s">
        <v>831</v>
      </c>
    </row>
    <row r="266" spans="2:65" s="11" customFormat="1" ht="29.9" customHeight="1">
      <c r="B266" s="187"/>
      <c r="C266" s="188"/>
      <c r="D266" s="201" t="s">
        <v>70</v>
      </c>
      <c r="E266" s="202" t="s">
        <v>292</v>
      </c>
      <c r="F266" s="202" t="s">
        <v>293</v>
      </c>
      <c r="G266" s="188"/>
      <c r="H266" s="188"/>
      <c r="I266" s="191"/>
      <c r="J266" s="203">
        <f>BK266</f>
        <v>0</v>
      </c>
      <c r="K266" s="188"/>
      <c r="L266" s="193"/>
      <c r="M266" s="194"/>
      <c r="N266" s="195"/>
      <c r="O266" s="195"/>
      <c r="P266" s="196">
        <f>SUM(P267:P270)</f>
        <v>0</v>
      </c>
      <c r="Q266" s="195"/>
      <c r="R266" s="196">
        <f>SUM(R267:R270)</f>
        <v>0</v>
      </c>
      <c r="S266" s="195"/>
      <c r="T266" s="197">
        <f>SUM(T267:T270)</f>
        <v>0</v>
      </c>
      <c r="AR266" s="198" t="s">
        <v>177</v>
      </c>
      <c r="AT266" s="199" t="s">
        <v>70</v>
      </c>
      <c r="AU266" s="199" t="s">
        <v>79</v>
      </c>
      <c r="AY266" s="198" t="s">
        <v>153</v>
      </c>
      <c r="BK266" s="200">
        <f>SUM(BK267:BK270)</f>
        <v>0</v>
      </c>
    </row>
    <row r="267" spans="2:65" s="1" customFormat="1" ht="22.5" customHeight="1">
      <c r="B267" s="43"/>
      <c r="C267" s="228" t="s">
        <v>832</v>
      </c>
      <c r="D267" s="228" t="s">
        <v>150</v>
      </c>
      <c r="E267" s="229" t="s">
        <v>833</v>
      </c>
      <c r="F267" s="230" t="s">
        <v>834</v>
      </c>
      <c r="G267" s="231" t="s">
        <v>189</v>
      </c>
      <c r="H267" s="232">
        <v>40</v>
      </c>
      <c r="I267" s="233"/>
      <c r="J267" s="234">
        <f>ROUND(I267*H267,2)</f>
        <v>0</v>
      </c>
      <c r="K267" s="230" t="s">
        <v>21</v>
      </c>
      <c r="L267" s="235"/>
      <c r="M267" s="236" t="s">
        <v>21</v>
      </c>
      <c r="N267" s="237" t="s">
        <v>42</v>
      </c>
      <c r="O267" s="4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AR267" s="26" t="s">
        <v>274</v>
      </c>
      <c r="AT267" s="26" t="s">
        <v>150</v>
      </c>
      <c r="AU267" s="26" t="s">
        <v>81</v>
      </c>
      <c r="AY267" s="26" t="s">
        <v>153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6" t="s">
        <v>79</v>
      </c>
      <c r="BK267" s="215">
        <f>ROUND(I267*H267,2)</f>
        <v>0</v>
      </c>
      <c r="BL267" s="26" t="s">
        <v>274</v>
      </c>
      <c r="BM267" s="26" t="s">
        <v>835</v>
      </c>
    </row>
    <row r="268" spans="2:65" s="1" customFormat="1" ht="22.5" customHeight="1">
      <c r="B268" s="43"/>
      <c r="C268" s="204" t="s">
        <v>836</v>
      </c>
      <c r="D268" s="204" t="s">
        <v>156</v>
      </c>
      <c r="E268" s="205" t="s">
        <v>837</v>
      </c>
      <c r="F268" s="206" t="s">
        <v>838</v>
      </c>
      <c r="G268" s="207" t="s">
        <v>273</v>
      </c>
      <c r="H268" s="208">
        <v>2</v>
      </c>
      <c r="I268" s="209"/>
      <c r="J268" s="210">
        <f>ROUND(I268*H268,2)</f>
        <v>0</v>
      </c>
      <c r="K268" s="206" t="s">
        <v>21</v>
      </c>
      <c r="L268" s="63"/>
      <c r="M268" s="211" t="s">
        <v>21</v>
      </c>
      <c r="N268" s="212" t="s">
        <v>42</v>
      </c>
      <c r="O268" s="4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AR268" s="26" t="s">
        <v>274</v>
      </c>
      <c r="AT268" s="26" t="s">
        <v>156</v>
      </c>
      <c r="AU268" s="26" t="s">
        <v>81</v>
      </c>
      <c r="AY268" s="26" t="s">
        <v>153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6" t="s">
        <v>79</v>
      </c>
      <c r="BK268" s="215">
        <f>ROUND(I268*H268,2)</f>
        <v>0</v>
      </c>
      <c r="BL268" s="26" t="s">
        <v>274</v>
      </c>
      <c r="BM268" s="26" t="s">
        <v>839</v>
      </c>
    </row>
    <row r="269" spans="2:65" s="1" customFormat="1" ht="22.5" customHeight="1">
      <c r="B269" s="43"/>
      <c r="C269" s="204" t="s">
        <v>840</v>
      </c>
      <c r="D269" s="204" t="s">
        <v>156</v>
      </c>
      <c r="E269" s="205" t="s">
        <v>295</v>
      </c>
      <c r="F269" s="206" t="s">
        <v>296</v>
      </c>
      <c r="G269" s="207" t="s">
        <v>297</v>
      </c>
      <c r="H269" s="208">
        <v>50</v>
      </c>
      <c r="I269" s="209"/>
      <c r="J269" s="210">
        <f>ROUND(I269*H269,2)</f>
        <v>0</v>
      </c>
      <c r="K269" s="206" t="s">
        <v>180</v>
      </c>
      <c r="L269" s="63"/>
      <c r="M269" s="211" t="s">
        <v>21</v>
      </c>
      <c r="N269" s="212" t="s">
        <v>42</v>
      </c>
      <c r="O269" s="4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AR269" s="26" t="s">
        <v>274</v>
      </c>
      <c r="AT269" s="26" t="s">
        <v>156</v>
      </c>
      <c r="AU269" s="26" t="s">
        <v>81</v>
      </c>
      <c r="AY269" s="26" t="s">
        <v>153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6" t="s">
        <v>79</v>
      </c>
      <c r="BK269" s="215">
        <f>ROUND(I269*H269,2)</f>
        <v>0</v>
      </c>
      <c r="BL269" s="26" t="s">
        <v>274</v>
      </c>
      <c r="BM269" s="26" t="s">
        <v>841</v>
      </c>
    </row>
    <row r="270" spans="2:65" s="1" customFormat="1" ht="22.5" customHeight="1">
      <c r="B270" s="43"/>
      <c r="C270" s="204" t="s">
        <v>842</v>
      </c>
      <c r="D270" s="204" t="s">
        <v>156</v>
      </c>
      <c r="E270" s="205" t="s">
        <v>300</v>
      </c>
      <c r="F270" s="206" t="s">
        <v>301</v>
      </c>
      <c r="G270" s="207" t="s">
        <v>273</v>
      </c>
      <c r="H270" s="208">
        <v>1</v>
      </c>
      <c r="I270" s="209"/>
      <c r="J270" s="210">
        <f>ROUND(I270*H270,2)</f>
        <v>0</v>
      </c>
      <c r="K270" s="206" t="s">
        <v>21</v>
      </c>
      <c r="L270" s="63"/>
      <c r="M270" s="211" t="s">
        <v>21</v>
      </c>
      <c r="N270" s="241" t="s">
        <v>42</v>
      </c>
      <c r="O270" s="242"/>
      <c r="P270" s="243">
        <f>O270*H270</f>
        <v>0</v>
      </c>
      <c r="Q270" s="243">
        <v>0</v>
      </c>
      <c r="R270" s="243">
        <f>Q270*H270</f>
        <v>0</v>
      </c>
      <c r="S270" s="243">
        <v>0</v>
      </c>
      <c r="T270" s="244">
        <f>S270*H270</f>
        <v>0</v>
      </c>
      <c r="AR270" s="26" t="s">
        <v>274</v>
      </c>
      <c r="AT270" s="26" t="s">
        <v>156</v>
      </c>
      <c r="AU270" s="26" t="s">
        <v>81</v>
      </c>
      <c r="AY270" s="26" t="s">
        <v>153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6" t="s">
        <v>79</v>
      </c>
      <c r="BK270" s="215">
        <f>ROUND(I270*H270,2)</f>
        <v>0</v>
      </c>
      <c r="BL270" s="26" t="s">
        <v>274</v>
      </c>
      <c r="BM270" s="26" t="s">
        <v>843</v>
      </c>
    </row>
    <row r="271" spans="2:65" s="1" customFormat="1" ht="7" customHeight="1">
      <c r="B271" s="58"/>
      <c r="C271" s="59"/>
      <c r="D271" s="59"/>
      <c r="E271" s="59"/>
      <c r="F271" s="59"/>
      <c r="G271" s="59"/>
      <c r="H271" s="59"/>
      <c r="I271" s="150"/>
      <c r="J271" s="59"/>
      <c r="K271" s="59"/>
      <c r="L271" s="63"/>
    </row>
  </sheetData>
  <sheetProtection algorithmName="SHA-512" hashValue="eiGylD6Y7WmK03wuNJKfzTl+EZ+elBQfbQnN7pG3dUTcit0FfH8fiENIGoZG53Ws9pX+PShiSqX0SRZDH/WsPg==" saltValue="CM/fCqF5RTd8KxKMuk7n1w==" spinCount="100000" sheet="1" objects="1" scenarios="1" formatCells="0" formatColumns="0" formatRows="0" sort="0" autoFilter="0"/>
  <autoFilter ref="C96:K270"/>
  <mergeCells count="9">
    <mergeCell ref="E87:H87"/>
    <mergeCell ref="E89:H8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22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112</v>
      </c>
      <c r="G1" s="428" t="s">
        <v>113</v>
      </c>
      <c r="H1" s="428"/>
      <c r="I1" s="126"/>
      <c r="J1" s="125" t="s">
        <v>114</v>
      </c>
      <c r="K1" s="124" t="s">
        <v>115</v>
      </c>
      <c r="L1" s="125" t="s">
        <v>116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6" t="s">
        <v>87</v>
      </c>
    </row>
    <row r="3" spans="1:70" ht="7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81</v>
      </c>
    </row>
    <row r="4" spans="1:70" ht="37" customHeight="1">
      <c r="B4" s="30"/>
      <c r="C4" s="31"/>
      <c r="D4" s="32" t="s">
        <v>117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Výměna technologie měnírny Bory - DPS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118</v>
      </c>
      <c r="E8" s="44"/>
      <c r="F8" s="44"/>
      <c r="G8" s="44"/>
      <c r="H8" s="44"/>
      <c r="I8" s="129"/>
      <c r="J8" s="44"/>
      <c r="K8" s="47"/>
    </row>
    <row r="9" spans="1:70" s="1" customFormat="1" ht="37" customHeight="1">
      <c r="B9" s="43"/>
      <c r="C9" s="44"/>
      <c r="D9" s="44"/>
      <c r="E9" s="431" t="s">
        <v>844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18. 7. 2017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">
        <v>21</v>
      </c>
      <c r="K14" s="47"/>
    </row>
    <row r="15" spans="1:70" s="1" customFormat="1" ht="18" customHeight="1">
      <c r="B15" s="43"/>
      <c r="C15" s="44"/>
      <c r="D15" s="44"/>
      <c r="E15" s="37" t="s">
        <v>29</v>
      </c>
      <c r="F15" s="44"/>
      <c r="G15" s="44"/>
      <c r="H15" s="44"/>
      <c r="I15" s="130" t="s">
        <v>30</v>
      </c>
      <c r="J15" s="37" t="s">
        <v>21</v>
      </c>
      <c r="K15" s="47"/>
    </row>
    <row r="16" spans="1:70" s="1" customFormat="1" ht="7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5" customHeight="1">
      <c r="B17" s="43"/>
      <c r="C17" s="44"/>
      <c r="D17" s="39" t="s">
        <v>31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30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7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5" customHeight="1">
      <c r="B20" s="43"/>
      <c r="C20" s="44"/>
      <c r="D20" s="39" t="s">
        <v>33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30</v>
      </c>
      <c r="J21" s="37" t="str">
        <f>IF('Rekapitulace stavby'!AN17="","",'Rekapitulace stavby'!AN17)</f>
        <v/>
      </c>
      <c r="K21" s="47"/>
    </row>
    <row r="22" spans="2:11" s="1" customFormat="1" ht="7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5" customHeight="1">
      <c r="B23" s="43"/>
      <c r="C23" s="44"/>
      <c r="D23" s="39" t="s">
        <v>36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421" t="s">
        <v>21</v>
      </c>
      <c r="F24" s="421"/>
      <c r="G24" s="421"/>
      <c r="H24" s="421"/>
      <c r="I24" s="134"/>
      <c r="J24" s="133"/>
      <c r="K24" s="135"/>
    </row>
    <row r="25" spans="2:11" s="1" customFormat="1" ht="7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7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4" customHeight="1">
      <c r="B27" s="43"/>
      <c r="C27" s="44"/>
      <c r="D27" s="138" t="s">
        <v>37</v>
      </c>
      <c r="E27" s="44"/>
      <c r="F27" s="44"/>
      <c r="G27" s="44"/>
      <c r="H27" s="44"/>
      <c r="I27" s="129"/>
      <c r="J27" s="139">
        <f>ROUND(J85,2)</f>
        <v>0</v>
      </c>
      <c r="K27" s="47"/>
    </row>
    <row r="28" spans="2:11" s="1" customFormat="1" ht="7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5" customHeight="1">
      <c r="B29" s="43"/>
      <c r="C29" s="44"/>
      <c r="D29" s="44"/>
      <c r="E29" s="44"/>
      <c r="F29" s="48" t="s">
        <v>39</v>
      </c>
      <c r="G29" s="44"/>
      <c r="H29" s="44"/>
      <c r="I29" s="140" t="s">
        <v>38</v>
      </c>
      <c r="J29" s="48" t="s">
        <v>40</v>
      </c>
      <c r="K29" s="47"/>
    </row>
    <row r="30" spans="2:11" s="1" customFormat="1" ht="14.5" customHeight="1">
      <c r="B30" s="43"/>
      <c r="C30" s="44"/>
      <c r="D30" s="51" t="s">
        <v>41</v>
      </c>
      <c r="E30" s="51" t="s">
        <v>42</v>
      </c>
      <c r="F30" s="141">
        <f>ROUND(SUM(BE85:BE115), 2)</f>
        <v>0</v>
      </c>
      <c r="G30" s="44"/>
      <c r="H30" s="44"/>
      <c r="I30" s="142">
        <v>0.21</v>
      </c>
      <c r="J30" s="141">
        <f>ROUND(ROUND((SUM(BE85:BE115)), 2)*I30, 2)</f>
        <v>0</v>
      </c>
      <c r="K30" s="47"/>
    </row>
    <row r="31" spans="2:11" s="1" customFormat="1" ht="14.5" customHeight="1">
      <c r="B31" s="43"/>
      <c r="C31" s="44"/>
      <c r="D31" s="44"/>
      <c r="E31" s="51" t="s">
        <v>43</v>
      </c>
      <c r="F31" s="141">
        <f>ROUND(SUM(BF85:BF115), 2)</f>
        <v>0</v>
      </c>
      <c r="G31" s="44"/>
      <c r="H31" s="44"/>
      <c r="I31" s="142">
        <v>0.15</v>
      </c>
      <c r="J31" s="141">
        <f>ROUND(ROUND((SUM(BF85:BF115)), 2)*I31, 2)</f>
        <v>0</v>
      </c>
      <c r="K31" s="47"/>
    </row>
    <row r="32" spans="2:11" s="1" customFormat="1" ht="14.5" hidden="1" customHeight="1">
      <c r="B32" s="43"/>
      <c r="C32" s="44"/>
      <c r="D32" s="44"/>
      <c r="E32" s="51" t="s">
        <v>44</v>
      </c>
      <c r="F32" s="141">
        <f>ROUND(SUM(BG85:BG115),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5" hidden="1" customHeight="1">
      <c r="B33" s="43"/>
      <c r="C33" s="44"/>
      <c r="D33" s="44"/>
      <c r="E33" s="51" t="s">
        <v>45</v>
      </c>
      <c r="F33" s="141">
        <f>ROUND(SUM(BH85:BH115),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5" hidden="1" customHeight="1">
      <c r="B34" s="43"/>
      <c r="C34" s="44"/>
      <c r="D34" s="44"/>
      <c r="E34" s="51" t="s">
        <v>46</v>
      </c>
      <c r="F34" s="141">
        <f>ROUND(SUM(BI85:BI115),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7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4" customHeight="1">
      <c r="B36" s="43"/>
      <c r="C36" s="143"/>
      <c r="D36" s="144" t="s">
        <v>47</v>
      </c>
      <c r="E36" s="81"/>
      <c r="F36" s="81"/>
      <c r="G36" s="145" t="s">
        <v>48</v>
      </c>
      <c r="H36" s="146" t="s">
        <v>49</v>
      </c>
      <c r="I36" s="147"/>
      <c r="J36" s="148">
        <f>SUM(J27:J34)</f>
        <v>0</v>
      </c>
      <c r="K36" s="149"/>
    </row>
    <row r="37" spans="2:11" s="1" customFormat="1" ht="14.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7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7" customHeight="1">
      <c r="B42" s="43"/>
      <c r="C42" s="32" t="s">
        <v>120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7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Výměna technologie měnírny Bory - DPS</v>
      </c>
      <c r="F45" s="430"/>
      <c r="G45" s="430"/>
      <c r="H45" s="430"/>
      <c r="I45" s="129"/>
      <c r="J45" s="44"/>
      <c r="K45" s="47"/>
    </row>
    <row r="46" spans="2:11" s="1" customFormat="1" ht="14.5" customHeight="1">
      <c r="B46" s="43"/>
      <c r="C46" s="39" t="s">
        <v>118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PS3 - Vlastní spotřeba</v>
      </c>
      <c r="F47" s="432"/>
      <c r="G47" s="432"/>
      <c r="H47" s="432"/>
      <c r="I47" s="129"/>
      <c r="J47" s="44"/>
      <c r="K47" s="47"/>
    </row>
    <row r="48" spans="2:11" s="1" customFormat="1" ht="7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>Plzeň</v>
      </c>
      <c r="G49" s="44"/>
      <c r="H49" s="44"/>
      <c r="I49" s="130" t="s">
        <v>25</v>
      </c>
      <c r="J49" s="131" t="str">
        <f>IF(J12="","",J12)</f>
        <v>18. 7. 2017</v>
      </c>
      <c r="K49" s="47"/>
    </row>
    <row r="50" spans="2:47" s="1" customFormat="1" ht="7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>Plzeňské městské dopravní podniky, a.s.</v>
      </c>
      <c r="G51" s="44"/>
      <c r="H51" s="44"/>
      <c r="I51" s="130" t="s">
        <v>33</v>
      </c>
      <c r="J51" s="37" t="str">
        <f>E21</f>
        <v xml:space="preserve"> </v>
      </c>
      <c r="K51" s="47"/>
    </row>
    <row r="52" spans="2:47" s="1" customFormat="1" ht="14.5" customHeight="1">
      <c r="B52" s="43"/>
      <c r="C52" s="39" t="s">
        <v>31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4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121</v>
      </c>
      <c r="D54" s="143"/>
      <c r="E54" s="143"/>
      <c r="F54" s="143"/>
      <c r="G54" s="143"/>
      <c r="H54" s="143"/>
      <c r="I54" s="156"/>
      <c r="J54" s="157" t="s">
        <v>122</v>
      </c>
      <c r="K54" s="158"/>
    </row>
    <row r="55" spans="2:47" s="1" customFormat="1" ht="10.4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123</v>
      </c>
      <c r="D56" s="44"/>
      <c r="E56" s="44"/>
      <c r="F56" s="44"/>
      <c r="G56" s="44"/>
      <c r="H56" s="44"/>
      <c r="I56" s="129"/>
      <c r="J56" s="139">
        <f>J85</f>
        <v>0</v>
      </c>
      <c r="K56" s="47"/>
      <c r="AU56" s="26" t="s">
        <v>124</v>
      </c>
    </row>
    <row r="57" spans="2:47" s="8" customFormat="1" ht="25" customHeight="1">
      <c r="B57" s="160"/>
      <c r="C57" s="161"/>
      <c r="D57" s="162" t="s">
        <v>845</v>
      </c>
      <c r="E57" s="163"/>
      <c r="F57" s="163"/>
      <c r="G57" s="163"/>
      <c r="H57" s="163"/>
      <c r="I57" s="164"/>
      <c r="J57" s="165">
        <f>J86</f>
        <v>0</v>
      </c>
      <c r="K57" s="166"/>
    </row>
    <row r="58" spans="2:47" s="8" customFormat="1" ht="25" customHeight="1">
      <c r="B58" s="160"/>
      <c r="C58" s="161"/>
      <c r="D58" s="162" t="s">
        <v>312</v>
      </c>
      <c r="E58" s="163"/>
      <c r="F58" s="163"/>
      <c r="G58" s="163"/>
      <c r="H58" s="163"/>
      <c r="I58" s="164"/>
      <c r="J58" s="165">
        <f>J93</f>
        <v>0</v>
      </c>
      <c r="K58" s="166"/>
    </row>
    <row r="59" spans="2:47" s="8" customFormat="1" ht="25" customHeight="1">
      <c r="B59" s="160"/>
      <c r="C59" s="161"/>
      <c r="D59" s="162" t="s">
        <v>128</v>
      </c>
      <c r="E59" s="163"/>
      <c r="F59" s="163"/>
      <c r="G59" s="163"/>
      <c r="H59" s="163"/>
      <c r="I59" s="164"/>
      <c r="J59" s="165">
        <f>J96</f>
        <v>0</v>
      </c>
      <c r="K59" s="166"/>
    </row>
    <row r="60" spans="2:47" s="9" customFormat="1" ht="19.899999999999999" customHeight="1">
      <c r="B60" s="167"/>
      <c r="C60" s="168"/>
      <c r="D60" s="169" t="s">
        <v>130</v>
      </c>
      <c r="E60" s="170"/>
      <c r="F60" s="170"/>
      <c r="G60" s="170"/>
      <c r="H60" s="170"/>
      <c r="I60" s="171"/>
      <c r="J60" s="172">
        <f>J97</f>
        <v>0</v>
      </c>
      <c r="K60" s="173"/>
    </row>
    <row r="61" spans="2:47" s="8" customFormat="1" ht="25" customHeight="1">
      <c r="B61" s="160"/>
      <c r="C61" s="161"/>
      <c r="D61" s="162" t="s">
        <v>131</v>
      </c>
      <c r="E61" s="163"/>
      <c r="F61" s="163"/>
      <c r="G61" s="163"/>
      <c r="H61" s="163"/>
      <c r="I61" s="164"/>
      <c r="J61" s="165">
        <f>J105</f>
        <v>0</v>
      </c>
      <c r="K61" s="166"/>
    </row>
    <row r="62" spans="2:47" s="9" customFormat="1" ht="19.899999999999999" customHeight="1">
      <c r="B62" s="167"/>
      <c r="C62" s="168"/>
      <c r="D62" s="169" t="s">
        <v>132</v>
      </c>
      <c r="E62" s="170"/>
      <c r="F62" s="170"/>
      <c r="G62" s="170"/>
      <c r="H62" s="170"/>
      <c r="I62" s="171"/>
      <c r="J62" s="172">
        <f>J106</f>
        <v>0</v>
      </c>
      <c r="K62" s="173"/>
    </row>
    <row r="63" spans="2:47" s="9" customFormat="1" ht="19.899999999999999" customHeight="1">
      <c r="B63" s="167"/>
      <c r="C63" s="168"/>
      <c r="D63" s="169" t="s">
        <v>133</v>
      </c>
      <c r="E63" s="170"/>
      <c r="F63" s="170"/>
      <c r="G63" s="170"/>
      <c r="H63" s="170"/>
      <c r="I63" s="171"/>
      <c r="J63" s="172">
        <f>J108</f>
        <v>0</v>
      </c>
      <c r="K63" s="173"/>
    </row>
    <row r="64" spans="2:47" s="9" customFormat="1" ht="19.899999999999999" customHeight="1">
      <c r="B64" s="167"/>
      <c r="C64" s="168"/>
      <c r="D64" s="169" t="s">
        <v>134</v>
      </c>
      <c r="E64" s="170"/>
      <c r="F64" s="170"/>
      <c r="G64" s="170"/>
      <c r="H64" s="170"/>
      <c r="I64" s="171"/>
      <c r="J64" s="172">
        <f>J111</f>
        <v>0</v>
      </c>
      <c r="K64" s="173"/>
    </row>
    <row r="65" spans="2:12" s="9" customFormat="1" ht="19.899999999999999" customHeight="1">
      <c r="B65" s="167"/>
      <c r="C65" s="168"/>
      <c r="D65" s="169" t="s">
        <v>135</v>
      </c>
      <c r="E65" s="170"/>
      <c r="F65" s="170"/>
      <c r="G65" s="170"/>
      <c r="H65" s="170"/>
      <c r="I65" s="171"/>
      <c r="J65" s="172">
        <f>J113</f>
        <v>0</v>
      </c>
      <c r="K65" s="173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7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7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7" customHeight="1">
      <c r="B72" s="43"/>
      <c r="C72" s="64" t="s">
        <v>136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7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25" t="str">
        <f>E7</f>
        <v>Výměna technologie měnírny Bory - DPS</v>
      </c>
      <c r="F75" s="426"/>
      <c r="G75" s="426"/>
      <c r="H75" s="426"/>
      <c r="I75" s="174"/>
      <c r="J75" s="65"/>
      <c r="K75" s="65"/>
      <c r="L75" s="63"/>
    </row>
    <row r="76" spans="2:12" s="1" customFormat="1" ht="14.5" customHeight="1">
      <c r="B76" s="43"/>
      <c r="C76" s="67" t="s">
        <v>118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393" t="str">
        <f>E9</f>
        <v>PS3 - Vlastní spotřeba</v>
      </c>
      <c r="F77" s="427"/>
      <c r="G77" s="427"/>
      <c r="H77" s="427"/>
      <c r="I77" s="174"/>
      <c r="J77" s="65"/>
      <c r="K77" s="65"/>
      <c r="L77" s="63"/>
    </row>
    <row r="78" spans="2:12" s="1" customFormat="1" ht="7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F12</f>
        <v>Plzeň</v>
      </c>
      <c r="G79" s="65"/>
      <c r="H79" s="65"/>
      <c r="I79" s="176" t="s">
        <v>25</v>
      </c>
      <c r="J79" s="75" t="str">
        <f>IF(J12="","",J12)</f>
        <v>18. 7. 2017</v>
      </c>
      <c r="K79" s="65"/>
      <c r="L79" s="63"/>
    </row>
    <row r="80" spans="2:12" s="1" customFormat="1" ht="7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E15</f>
        <v>Plzeňské městské dopravní podniky, a.s.</v>
      </c>
      <c r="G81" s="65"/>
      <c r="H81" s="65"/>
      <c r="I81" s="176" t="s">
        <v>33</v>
      </c>
      <c r="J81" s="175" t="str">
        <f>E21</f>
        <v xml:space="preserve"> </v>
      </c>
      <c r="K81" s="65"/>
      <c r="L81" s="63"/>
    </row>
    <row r="82" spans="2:65" s="1" customFormat="1" ht="14.5" customHeight="1">
      <c r="B82" s="43"/>
      <c r="C82" s="67" t="s">
        <v>31</v>
      </c>
      <c r="D82" s="65"/>
      <c r="E82" s="65"/>
      <c r="F82" s="175" t="str">
        <f>IF(E18="","",E18)</f>
        <v/>
      </c>
      <c r="G82" s="65"/>
      <c r="H82" s="65"/>
      <c r="I82" s="174"/>
      <c r="J82" s="65"/>
      <c r="K82" s="65"/>
      <c r="L82" s="63"/>
    </row>
    <row r="83" spans="2:65" s="1" customFormat="1" ht="10.4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137</v>
      </c>
      <c r="D84" s="179" t="s">
        <v>56</v>
      </c>
      <c r="E84" s="179" t="s">
        <v>52</v>
      </c>
      <c r="F84" s="179" t="s">
        <v>138</v>
      </c>
      <c r="G84" s="179" t="s">
        <v>139</v>
      </c>
      <c r="H84" s="179" t="s">
        <v>140</v>
      </c>
      <c r="I84" s="180" t="s">
        <v>141</v>
      </c>
      <c r="J84" s="179" t="s">
        <v>122</v>
      </c>
      <c r="K84" s="181" t="s">
        <v>142</v>
      </c>
      <c r="L84" s="182"/>
      <c r="M84" s="83" t="s">
        <v>143</v>
      </c>
      <c r="N84" s="84" t="s">
        <v>41</v>
      </c>
      <c r="O84" s="84" t="s">
        <v>144</v>
      </c>
      <c r="P84" s="84" t="s">
        <v>145</v>
      </c>
      <c r="Q84" s="84" t="s">
        <v>146</v>
      </c>
      <c r="R84" s="84" t="s">
        <v>147</v>
      </c>
      <c r="S84" s="84" t="s">
        <v>148</v>
      </c>
      <c r="T84" s="85" t="s">
        <v>149</v>
      </c>
    </row>
    <row r="85" spans="2:65" s="1" customFormat="1" ht="29.25" customHeight="1">
      <c r="B85" s="43"/>
      <c r="C85" s="89" t="s">
        <v>123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P86+P93+P96+P105</f>
        <v>0</v>
      </c>
      <c r="Q85" s="87"/>
      <c r="R85" s="184">
        <f>R86+R93+R96+R105</f>
        <v>6.4560000000000006E-2</v>
      </c>
      <c r="S85" s="87"/>
      <c r="T85" s="185">
        <f>T86+T93+T96+T105</f>
        <v>0</v>
      </c>
      <c r="AT85" s="26" t="s">
        <v>70</v>
      </c>
      <c r="AU85" s="26" t="s">
        <v>124</v>
      </c>
      <c r="BK85" s="186">
        <f>BK86+BK93+BK96+BK105</f>
        <v>0</v>
      </c>
    </row>
    <row r="86" spans="2:65" s="11" customFormat="1" ht="37.4" customHeight="1">
      <c r="B86" s="187"/>
      <c r="C86" s="188"/>
      <c r="D86" s="201" t="s">
        <v>70</v>
      </c>
      <c r="E86" s="246" t="s">
        <v>154</v>
      </c>
      <c r="F86" s="246" t="s">
        <v>155</v>
      </c>
      <c r="G86" s="188"/>
      <c r="H86" s="188"/>
      <c r="I86" s="191"/>
      <c r="J86" s="247">
        <f>BK86</f>
        <v>0</v>
      </c>
      <c r="K86" s="188"/>
      <c r="L86" s="193"/>
      <c r="M86" s="194"/>
      <c r="N86" s="195"/>
      <c r="O86" s="195"/>
      <c r="P86" s="196">
        <f>SUM(P87:P92)</f>
        <v>0</v>
      </c>
      <c r="Q86" s="195"/>
      <c r="R86" s="196">
        <f>SUM(R87:R92)</f>
        <v>6.4560000000000006E-2</v>
      </c>
      <c r="S86" s="195"/>
      <c r="T86" s="197">
        <f>SUM(T87:T92)</f>
        <v>0</v>
      </c>
      <c r="AR86" s="198" t="s">
        <v>152</v>
      </c>
      <c r="AT86" s="199" t="s">
        <v>70</v>
      </c>
      <c r="AU86" s="199" t="s">
        <v>71</v>
      </c>
      <c r="AY86" s="198" t="s">
        <v>153</v>
      </c>
      <c r="BK86" s="200">
        <f>SUM(BK87:BK92)</f>
        <v>0</v>
      </c>
    </row>
    <row r="87" spans="2:65" s="1" customFormat="1" ht="31.5" customHeight="1">
      <c r="B87" s="43"/>
      <c r="C87" s="204" t="s">
        <v>79</v>
      </c>
      <c r="D87" s="204" t="s">
        <v>156</v>
      </c>
      <c r="E87" s="205" t="s">
        <v>846</v>
      </c>
      <c r="F87" s="206" t="s">
        <v>847</v>
      </c>
      <c r="G87" s="207" t="s">
        <v>159</v>
      </c>
      <c r="H87" s="208">
        <v>2</v>
      </c>
      <c r="I87" s="209"/>
      <c r="J87" s="210">
        <f t="shared" ref="J87:J92" si="0">ROUND(I87*H87,2)</f>
        <v>0</v>
      </c>
      <c r="K87" s="206" t="s">
        <v>160</v>
      </c>
      <c r="L87" s="63"/>
      <c r="M87" s="211" t="s">
        <v>21</v>
      </c>
      <c r="N87" s="212" t="s">
        <v>42</v>
      </c>
      <c r="O87" s="44"/>
      <c r="P87" s="213">
        <f t="shared" ref="P87:P92" si="1">O87*H87</f>
        <v>0</v>
      </c>
      <c r="Q87" s="213">
        <v>0</v>
      </c>
      <c r="R87" s="213">
        <f t="shared" ref="R87:R92" si="2">Q87*H87</f>
        <v>0</v>
      </c>
      <c r="S87" s="213">
        <v>0</v>
      </c>
      <c r="T87" s="214">
        <f t="shared" ref="T87:T92" si="3">S87*H87</f>
        <v>0</v>
      </c>
      <c r="AR87" s="26" t="s">
        <v>79</v>
      </c>
      <c r="AT87" s="26" t="s">
        <v>156</v>
      </c>
      <c r="AU87" s="26" t="s">
        <v>79</v>
      </c>
      <c r="AY87" s="26" t="s">
        <v>153</v>
      </c>
      <c r="BE87" s="215">
        <f t="shared" ref="BE87:BE92" si="4">IF(N87="základní",J87,0)</f>
        <v>0</v>
      </c>
      <c r="BF87" s="215">
        <f t="shared" ref="BF87:BF92" si="5">IF(N87="snížená",J87,0)</f>
        <v>0</v>
      </c>
      <c r="BG87" s="215">
        <f t="shared" ref="BG87:BG92" si="6">IF(N87="zákl. přenesená",J87,0)</f>
        <v>0</v>
      </c>
      <c r="BH87" s="215">
        <f t="shared" ref="BH87:BH92" si="7">IF(N87="sníž. přenesená",J87,0)</f>
        <v>0</v>
      </c>
      <c r="BI87" s="215">
        <f t="shared" ref="BI87:BI92" si="8">IF(N87="nulová",J87,0)</f>
        <v>0</v>
      </c>
      <c r="BJ87" s="26" t="s">
        <v>79</v>
      </c>
      <c r="BK87" s="215">
        <f t="shared" ref="BK87:BK92" si="9">ROUND(I87*H87,2)</f>
        <v>0</v>
      </c>
      <c r="BL87" s="26" t="s">
        <v>79</v>
      </c>
      <c r="BM87" s="26" t="s">
        <v>848</v>
      </c>
    </row>
    <row r="88" spans="2:65" s="1" customFormat="1" ht="22.5" customHeight="1">
      <c r="B88" s="43"/>
      <c r="C88" s="228" t="s">
        <v>81</v>
      </c>
      <c r="D88" s="228" t="s">
        <v>150</v>
      </c>
      <c r="E88" s="229" t="s">
        <v>849</v>
      </c>
      <c r="F88" s="230" t="s">
        <v>850</v>
      </c>
      <c r="G88" s="231" t="s">
        <v>159</v>
      </c>
      <c r="H88" s="232">
        <v>4</v>
      </c>
      <c r="I88" s="233"/>
      <c r="J88" s="234">
        <f t="shared" si="0"/>
        <v>0</v>
      </c>
      <c r="K88" s="230" t="s">
        <v>160</v>
      </c>
      <c r="L88" s="235"/>
      <c r="M88" s="236" t="s">
        <v>21</v>
      </c>
      <c r="N88" s="237" t="s">
        <v>42</v>
      </c>
      <c r="O88" s="44"/>
      <c r="P88" s="213">
        <f t="shared" si="1"/>
        <v>0</v>
      </c>
      <c r="Q88" s="213">
        <v>1.0000000000000001E-5</v>
      </c>
      <c r="R88" s="213">
        <f t="shared" si="2"/>
        <v>4.0000000000000003E-5</v>
      </c>
      <c r="S88" s="213">
        <v>0</v>
      </c>
      <c r="T88" s="214">
        <f t="shared" si="3"/>
        <v>0</v>
      </c>
      <c r="AR88" s="26" t="s">
        <v>167</v>
      </c>
      <c r="AT88" s="26" t="s">
        <v>150</v>
      </c>
      <c r="AU88" s="26" t="s">
        <v>79</v>
      </c>
      <c r="AY88" s="26" t="s">
        <v>153</v>
      </c>
      <c r="BE88" s="215">
        <f t="shared" si="4"/>
        <v>0</v>
      </c>
      <c r="BF88" s="215">
        <f t="shared" si="5"/>
        <v>0</v>
      </c>
      <c r="BG88" s="215">
        <f t="shared" si="6"/>
        <v>0</v>
      </c>
      <c r="BH88" s="215">
        <f t="shared" si="7"/>
        <v>0</v>
      </c>
      <c r="BI88" s="215">
        <f t="shared" si="8"/>
        <v>0</v>
      </c>
      <c r="BJ88" s="26" t="s">
        <v>79</v>
      </c>
      <c r="BK88" s="215">
        <f t="shared" si="9"/>
        <v>0</v>
      </c>
      <c r="BL88" s="26" t="s">
        <v>167</v>
      </c>
      <c r="BM88" s="26" t="s">
        <v>851</v>
      </c>
    </row>
    <row r="89" spans="2:65" s="1" customFormat="1" ht="22.5" customHeight="1">
      <c r="B89" s="43"/>
      <c r="C89" s="204" t="s">
        <v>152</v>
      </c>
      <c r="D89" s="204" t="s">
        <v>156</v>
      </c>
      <c r="E89" s="205" t="s">
        <v>852</v>
      </c>
      <c r="F89" s="206" t="s">
        <v>853</v>
      </c>
      <c r="G89" s="207" t="s">
        <v>159</v>
      </c>
      <c r="H89" s="208">
        <v>1</v>
      </c>
      <c r="I89" s="209"/>
      <c r="J89" s="210">
        <f t="shared" si="0"/>
        <v>0</v>
      </c>
      <c r="K89" s="206" t="s">
        <v>160</v>
      </c>
      <c r="L89" s="63"/>
      <c r="M89" s="211" t="s">
        <v>21</v>
      </c>
      <c r="N89" s="212" t="s">
        <v>42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161</v>
      </c>
      <c r="AT89" s="26" t="s">
        <v>156</v>
      </c>
      <c r="AU89" s="26" t="s">
        <v>79</v>
      </c>
      <c r="AY89" s="26" t="s">
        <v>153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79</v>
      </c>
      <c r="BK89" s="215">
        <f t="shared" si="9"/>
        <v>0</v>
      </c>
      <c r="BL89" s="26" t="s">
        <v>161</v>
      </c>
      <c r="BM89" s="26" t="s">
        <v>854</v>
      </c>
    </row>
    <row r="90" spans="2:65" s="1" customFormat="1" ht="22.5" customHeight="1">
      <c r="B90" s="43"/>
      <c r="C90" s="228" t="s">
        <v>173</v>
      </c>
      <c r="D90" s="228" t="s">
        <v>150</v>
      </c>
      <c r="E90" s="229" t="s">
        <v>855</v>
      </c>
      <c r="F90" s="230" t="s">
        <v>856</v>
      </c>
      <c r="G90" s="231" t="s">
        <v>159</v>
      </c>
      <c r="H90" s="232">
        <v>1</v>
      </c>
      <c r="I90" s="233"/>
      <c r="J90" s="234">
        <f t="shared" si="0"/>
        <v>0</v>
      </c>
      <c r="K90" s="230" t="s">
        <v>21</v>
      </c>
      <c r="L90" s="235"/>
      <c r="M90" s="236" t="s">
        <v>21</v>
      </c>
      <c r="N90" s="237" t="s">
        <v>42</v>
      </c>
      <c r="O90" s="44"/>
      <c r="P90" s="213">
        <f t="shared" si="1"/>
        <v>0</v>
      </c>
      <c r="Q90" s="213">
        <v>5.0000000000000001E-4</v>
      </c>
      <c r="R90" s="213">
        <f t="shared" si="2"/>
        <v>5.0000000000000001E-4</v>
      </c>
      <c r="S90" s="213">
        <v>0</v>
      </c>
      <c r="T90" s="214">
        <f t="shared" si="3"/>
        <v>0</v>
      </c>
      <c r="AR90" s="26" t="s">
        <v>167</v>
      </c>
      <c r="AT90" s="26" t="s">
        <v>150</v>
      </c>
      <c r="AU90" s="26" t="s">
        <v>79</v>
      </c>
      <c r="AY90" s="26" t="s">
        <v>153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79</v>
      </c>
      <c r="BK90" s="215">
        <f t="shared" si="9"/>
        <v>0</v>
      </c>
      <c r="BL90" s="26" t="s">
        <v>167</v>
      </c>
      <c r="BM90" s="26" t="s">
        <v>857</v>
      </c>
    </row>
    <row r="91" spans="2:65" s="1" customFormat="1" ht="22.5" customHeight="1">
      <c r="B91" s="43"/>
      <c r="C91" s="204" t="s">
        <v>201</v>
      </c>
      <c r="D91" s="204" t="s">
        <v>156</v>
      </c>
      <c r="E91" s="205" t="s">
        <v>858</v>
      </c>
      <c r="F91" s="206" t="s">
        <v>859</v>
      </c>
      <c r="G91" s="207" t="s">
        <v>189</v>
      </c>
      <c r="H91" s="208">
        <v>33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42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79</v>
      </c>
      <c r="AT91" s="26" t="s">
        <v>156</v>
      </c>
      <c r="AU91" s="26" t="s">
        <v>79</v>
      </c>
      <c r="AY91" s="26" t="s">
        <v>153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79</v>
      </c>
      <c r="BK91" s="215">
        <f t="shared" si="9"/>
        <v>0</v>
      </c>
      <c r="BL91" s="26" t="s">
        <v>79</v>
      </c>
      <c r="BM91" s="26" t="s">
        <v>860</v>
      </c>
    </row>
    <row r="92" spans="2:65" s="1" customFormat="1" ht="22.5" customHeight="1">
      <c r="B92" s="43"/>
      <c r="C92" s="228" t="s">
        <v>207</v>
      </c>
      <c r="D92" s="228" t="s">
        <v>150</v>
      </c>
      <c r="E92" s="229" t="s">
        <v>861</v>
      </c>
      <c r="F92" s="230" t="s">
        <v>862</v>
      </c>
      <c r="G92" s="231" t="s">
        <v>189</v>
      </c>
      <c r="H92" s="232">
        <v>33</v>
      </c>
      <c r="I92" s="233"/>
      <c r="J92" s="234">
        <f t="shared" si="0"/>
        <v>0</v>
      </c>
      <c r="K92" s="230" t="s">
        <v>160</v>
      </c>
      <c r="L92" s="235"/>
      <c r="M92" s="236" t="s">
        <v>21</v>
      </c>
      <c r="N92" s="237" t="s">
        <v>42</v>
      </c>
      <c r="O92" s="44"/>
      <c r="P92" s="213">
        <f t="shared" si="1"/>
        <v>0</v>
      </c>
      <c r="Q92" s="213">
        <v>1.9400000000000001E-3</v>
      </c>
      <c r="R92" s="213">
        <f t="shared" si="2"/>
        <v>6.4020000000000007E-2</v>
      </c>
      <c r="S92" s="213">
        <v>0</v>
      </c>
      <c r="T92" s="214">
        <f t="shared" si="3"/>
        <v>0</v>
      </c>
      <c r="AR92" s="26" t="s">
        <v>167</v>
      </c>
      <c r="AT92" s="26" t="s">
        <v>150</v>
      </c>
      <c r="AU92" s="26" t="s">
        <v>79</v>
      </c>
      <c r="AY92" s="26" t="s">
        <v>153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79</v>
      </c>
      <c r="BK92" s="215">
        <f t="shared" si="9"/>
        <v>0</v>
      </c>
      <c r="BL92" s="26" t="s">
        <v>167</v>
      </c>
      <c r="BM92" s="26" t="s">
        <v>863</v>
      </c>
    </row>
    <row r="93" spans="2:65" s="11" customFormat="1" ht="37.4" customHeight="1">
      <c r="B93" s="187"/>
      <c r="C93" s="188"/>
      <c r="D93" s="201" t="s">
        <v>70</v>
      </c>
      <c r="E93" s="246" t="s">
        <v>708</v>
      </c>
      <c r="F93" s="246" t="s">
        <v>709</v>
      </c>
      <c r="G93" s="188"/>
      <c r="H93" s="188"/>
      <c r="I93" s="191"/>
      <c r="J93" s="247">
        <f>BK93</f>
        <v>0</v>
      </c>
      <c r="K93" s="188"/>
      <c r="L93" s="193"/>
      <c r="M93" s="194"/>
      <c r="N93" s="195"/>
      <c r="O93" s="195"/>
      <c r="P93" s="196">
        <f>SUM(P94:P95)</f>
        <v>0</v>
      </c>
      <c r="Q93" s="195"/>
      <c r="R93" s="196">
        <f>SUM(R94:R95)</f>
        <v>0</v>
      </c>
      <c r="S93" s="195"/>
      <c r="T93" s="197">
        <f>SUM(T94:T95)</f>
        <v>0</v>
      </c>
      <c r="AR93" s="198" t="s">
        <v>173</v>
      </c>
      <c r="AT93" s="199" t="s">
        <v>70</v>
      </c>
      <c r="AU93" s="199" t="s">
        <v>71</v>
      </c>
      <c r="AY93" s="198" t="s">
        <v>153</v>
      </c>
      <c r="BK93" s="200">
        <f>SUM(BK94:BK95)</f>
        <v>0</v>
      </c>
    </row>
    <row r="94" spans="2:65" s="1" customFormat="1" ht="22.5" customHeight="1">
      <c r="B94" s="43"/>
      <c r="C94" s="204" t="s">
        <v>242</v>
      </c>
      <c r="D94" s="204" t="s">
        <v>156</v>
      </c>
      <c r="E94" s="205" t="s">
        <v>711</v>
      </c>
      <c r="F94" s="206" t="s">
        <v>712</v>
      </c>
      <c r="G94" s="207" t="s">
        <v>297</v>
      </c>
      <c r="H94" s="208">
        <v>2</v>
      </c>
      <c r="I94" s="209"/>
      <c r="J94" s="210">
        <f>ROUND(I94*H94,2)</f>
        <v>0</v>
      </c>
      <c r="K94" s="206" t="s">
        <v>180</v>
      </c>
      <c r="L94" s="63"/>
      <c r="M94" s="211" t="s">
        <v>21</v>
      </c>
      <c r="N94" s="212" t="s">
        <v>42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713</v>
      </c>
      <c r="AT94" s="26" t="s">
        <v>156</v>
      </c>
      <c r="AU94" s="26" t="s">
        <v>79</v>
      </c>
      <c r="AY94" s="26" t="s">
        <v>153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79</v>
      </c>
      <c r="BK94" s="215">
        <f>ROUND(I94*H94,2)</f>
        <v>0</v>
      </c>
      <c r="BL94" s="26" t="s">
        <v>713</v>
      </c>
      <c r="BM94" s="26" t="s">
        <v>864</v>
      </c>
    </row>
    <row r="95" spans="2:65" s="1" customFormat="1" ht="22.5" customHeight="1">
      <c r="B95" s="43"/>
      <c r="C95" s="204" t="s">
        <v>247</v>
      </c>
      <c r="D95" s="204" t="s">
        <v>156</v>
      </c>
      <c r="E95" s="205" t="s">
        <v>716</v>
      </c>
      <c r="F95" s="206" t="s">
        <v>717</v>
      </c>
      <c r="G95" s="207" t="s">
        <v>297</v>
      </c>
      <c r="H95" s="208">
        <v>15</v>
      </c>
      <c r="I95" s="209"/>
      <c r="J95" s="210">
        <f>ROUND(I95*H95,2)</f>
        <v>0</v>
      </c>
      <c r="K95" s="206" t="s">
        <v>180</v>
      </c>
      <c r="L95" s="63"/>
      <c r="M95" s="211" t="s">
        <v>21</v>
      </c>
      <c r="N95" s="212" t="s">
        <v>42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713</v>
      </c>
      <c r="AT95" s="26" t="s">
        <v>156</v>
      </c>
      <c r="AU95" s="26" t="s">
        <v>79</v>
      </c>
      <c r="AY95" s="26" t="s">
        <v>153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79</v>
      </c>
      <c r="BK95" s="215">
        <f>ROUND(I95*H95,2)</f>
        <v>0</v>
      </c>
      <c r="BL95" s="26" t="s">
        <v>713</v>
      </c>
      <c r="BM95" s="26" t="s">
        <v>865</v>
      </c>
    </row>
    <row r="96" spans="2:65" s="11" customFormat="1" ht="37.4" customHeight="1">
      <c r="B96" s="187"/>
      <c r="C96" s="188"/>
      <c r="D96" s="189" t="s">
        <v>70</v>
      </c>
      <c r="E96" s="190" t="s">
        <v>212</v>
      </c>
      <c r="F96" s="190" t="s">
        <v>213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AR96" s="198" t="s">
        <v>173</v>
      </c>
      <c r="AT96" s="199" t="s">
        <v>70</v>
      </c>
      <c r="AU96" s="199" t="s">
        <v>71</v>
      </c>
      <c r="AY96" s="198" t="s">
        <v>153</v>
      </c>
      <c r="BK96" s="200">
        <f>BK97</f>
        <v>0</v>
      </c>
    </row>
    <row r="97" spans="2:65" s="11" customFormat="1" ht="19.899999999999999" customHeight="1">
      <c r="B97" s="187"/>
      <c r="C97" s="188"/>
      <c r="D97" s="201" t="s">
        <v>70</v>
      </c>
      <c r="E97" s="202" t="s">
        <v>241</v>
      </c>
      <c r="F97" s="202" t="s">
        <v>213</v>
      </c>
      <c r="G97" s="188"/>
      <c r="H97" s="188"/>
      <c r="I97" s="191"/>
      <c r="J97" s="203">
        <f>BK97</f>
        <v>0</v>
      </c>
      <c r="K97" s="188"/>
      <c r="L97" s="193"/>
      <c r="M97" s="194"/>
      <c r="N97" s="195"/>
      <c r="O97" s="195"/>
      <c r="P97" s="196">
        <f>SUM(P98:P104)</f>
        <v>0</v>
      </c>
      <c r="Q97" s="195"/>
      <c r="R97" s="196">
        <f>SUM(R98:R104)</f>
        <v>0</v>
      </c>
      <c r="S97" s="195"/>
      <c r="T97" s="197">
        <f>SUM(T98:T104)</f>
        <v>0</v>
      </c>
      <c r="AR97" s="198" t="s">
        <v>173</v>
      </c>
      <c r="AT97" s="199" t="s">
        <v>70</v>
      </c>
      <c r="AU97" s="199" t="s">
        <v>79</v>
      </c>
      <c r="AY97" s="198" t="s">
        <v>153</v>
      </c>
      <c r="BK97" s="200">
        <f>SUM(BK98:BK104)</f>
        <v>0</v>
      </c>
    </row>
    <row r="98" spans="2:65" s="1" customFormat="1" ht="31.5" customHeight="1">
      <c r="B98" s="43"/>
      <c r="C98" s="228" t="s">
        <v>251</v>
      </c>
      <c r="D98" s="228" t="s">
        <v>150</v>
      </c>
      <c r="E98" s="229" t="s">
        <v>866</v>
      </c>
      <c r="F98" s="230" t="s">
        <v>867</v>
      </c>
      <c r="G98" s="231" t="s">
        <v>245</v>
      </c>
      <c r="H98" s="232">
        <v>1</v>
      </c>
      <c r="I98" s="233"/>
      <c r="J98" s="234">
        <f t="shared" ref="J98:J104" si="10">ROUND(I98*H98,2)</f>
        <v>0</v>
      </c>
      <c r="K98" s="230" t="s">
        <v>21</v>
      </c>
      <c r="L98" s="235"/>
      <c r="M98" s="236" t="s">
        <v>21</v>
      </c>
      <c r="N98" s="237" t="s">
        <v>42</v>
      </c>
      <c r="O98" s="44"/>
      <c r="P98" s="213">
        <f t="shared" ref="P98:P104" si="11">O98*H98</f>
        <v>0</v>
      </c>
      <c r="Q98" s="213">
        <v>0</v>
      </c>
      <c r="R98" s="213">
        <f t="shared" ref="R98:R104" si="12">Q98*H98</f>
        <v>0</v>
      </c>
      <c r="S98" s="213">
        <v>0</v>
      </c>
      <c r="T98" s="214">
        <f t="shared" ref="T98:T104" si="13">S98*H98</f>
        <v>0</v>
      </c>
      <c r="AR98" s="26" t="s">
        <v>167</v>
      </c>
      <c r="AT98" s="26" t="s">
        <v>150</v>
      </c>
      <c r="AU98" s="26" t="s">
        <v>81</v>
      </c>
      <c r="AY98" s="26" t="s">
        <v>153</v>
      </c>
      <c r="BE98" s="215">
        <f t="shared" ref="BE98:BE104" si="14">IF(N98="základní",J98,0)</f>
        <v>0</v>
      </c>
      <c r="BF98" s="215">
        <f t="shared" ref="BF98:BF104" si="15">IF(N98="snížená",J98,0)</f>
        <v>0</v>
      </c>
      <c r="BG98" s="215">
        <f t="shared" ref="BG98:BG104" si="16">IF(N98="zákl. přenesená",J98,0)</f>
        <v>0</v>
      </c>
      <c r="BH98" s="215">
        <f t="shared" ref="BH98:BH104" si="17">IF(N98="sníž. přenesená",J98,0)</f>
        <v>0</v>
      </c>
      <c r="BI98" s="215">
        <f t="shared" ref="BI98:BI104" si="18">IF(N98="nulová",J98,0)</f>
        <v>0</v>
      </c>
      <c r="BJ98" s="26" t="s">
        <v>79</v>
      </c>
      <c r="BK98" s="215">
        <f t="shared" ref="BK98:BK104" si="19">ROUND(I98*H98,2)</f>
        <v>0</v>
      </c>
      <c r="BL98" s="26" t="s">
        <v>167</v>
      </c>
      <c r="BM98" s="26" t="s">
        <v>868</v>
      </c>
    </row>
    <row r="99" spans="2:65" s="1" customFormat="1" ht="31.5" customHeight="1">
      <c r="B99" s="43"/>
      <c r="C99" s="228" t="s">
        <v>10</v>
      </c>
      <c r="D99" s="228" t="s">
        <v>150</v>
      </c>
      <c r="E99" s="229" t="s">
        <v>869</v>
      </c>
      <c r="F99" s="230" t="s">
        <v>870</v>
      </c>
      <c r="G99" s="231" t="s">
        <v>245</v>
      </c>
      <c r="H99" s="232">
        <v>1</v>
      </c>
      <c r="I99" s="233"/>
      <c r="J99" s="234">
        <f t="shared" si="10"/>
        <v>0</v>
      </c>
      <c r="K99" s="230" t="s">
        <v>21</v>
      </c>
      <c r="L99" s="235"/>
      <c r="M99" s="236" t="s">
        <v>21</v>
      </c>
      <c r="N99" s="237" t="s">
        <v>42</v>
      </c>
      <c r="O99" s="44"/>
      <c r="P99" s="213">
        <f t="shared" si="11"/>
        <v>0</v>
      </c>
      <c r="Q99" s="213">
        <v>0</v>
      </c>
      <c r="R99" s="213">
        <f t="shared" si="12"/>
        <v>0</v>
      </c>
      <c r="S99" s="213">
        <v>0</v>
      </c>
      <c r="T99" s="214">
        <f t="shared" si="13"/>
        <v>0</v>
      </c>
      <c r="AR99" s="26" t="s">
        <v>167</v>
      </c>
      <c r="AT99" s="26" t="s">
        <v>150</v>
      </c>
      <c r="AU99" s="26" t="s">
        <v>81</v>
      </c>
      <c r="AY99" s="26" t="s">
        <v>153</v>
      </c>
      <c r="BE99" s="215">
        <f t="shared" si="14"/>
        <v>0</v>
      </c>
      <c r="BF99" s="215">
        <f t="shared" si="15"/>
        <v>0</v>
      </c>
      <c r="BG99" s="215">
        <f t="shared" si="16"/>
        <v>0</v>
      </c>
      <c r="BH99" s="215">
        <f t="shared" si="17"/>
        <v>0</v>
      </c>
      <c r="BI99" s="215">
        <f t="shared" si="18"/>
        <v>0</v>
      </c>
      <c r="BJ99" s="26" t="s">
        <v>79</v>
      </c>
      <c r="BK99" s="215">
        <f t="shared" si="19"/>
        <v>0</v>
      </c>
      <c r="BL99" s="26" t="s">
        <v>167</v>
      </c>
      <c r="BM99" s="26" t="s">
        <v>871</v>
      </c>
    </row>
    <row r="100" spans="2:65" s="1" customFormat="1" ht="22.5" customHeight="1">
      <c r="B100" s="43"/>
      <c r="C100" s="228" t="s">
        <v>258</v>
      </c>
      <c r="D100" s="228" t="s">
        <v>150</v>
      </c>
      <c r="E100" s="229" t="s">
        <v>872</v>
      </c>
      <c r="F100" s="230" t="s">
        <v>873</v>
      </c>
      <c r="G100" s="231" t="s">
        <v>245</v>
      </c>
      <c r="H100" s="232">
        <v>1</v>
      </c>
      <c r="I100" s="233"/>
      <c r="J100" s="234">
        <f t="shared" si="10"/>
        <v>0</v>
      </c>
      <c r="K100" s="230" t="s">
        <v>21</v>
      </c>
      <c r="L100" s="235"/>
      <c r="M100" s="236" t="s">
        <v>21</v>
      </c>
      <c r="N100" s="237" t="s">
        <v>42</v>
      </c>
      <c r="O100" s="44"/>
      <c r="P100" s="213">
        <f t="shared" si="11"/>
        <v>0</v>
      </c>
      <c r="Q100" s="213">
        <v>0</v>
      </c>
      <c r="R100" s="213">
        <f t="shared" si="12"/>
        <v>0</v>
      </c>
      <c r="S100" s="213">
        <v>0</v>
      </c>
      <c r="T100" s="214">
        <f t="shared" si="13"/>
        <v>0</v>
      </c>
      <c r="AR100" s="26" t="s">
        <v>167</v>
      </c>
      <c r="AT100" s="26" t="s">
        <v>150</v>
      </c>
      <c r="AU100" s="26" t="s">
        <v>81</v>
      </c>
      <c r="AY100" s="26" t="s">
        <v>153</v>
      </c>
      <c r="BE100" s="215">
        <f t="shared" si="14"/>
        <v>0</v>
      </c>
      <c r="BF100" s="215">
        <f t="shared" si="15"/>
        <v>0</v>
      </c>
      <c r="BG100" s="215">
        <f t="shared" si="16"/>
        <v>0</v>
      </c>
      <c r="BH100" s="215">
        <f t="shared" si="17"/>
        <v>0</v>
      </c>
      <c r="BI100" s="215">
        <f t="shared" si="18"/>
        <v>0</v>
      </c>
      <c r="BJ100" s="26" t="s">
        <v>79</v>
      </c>
      <c r="BK100" s="215">
        <f t="shared" si="19"/>
        <v>0</v>
      </c>
      <c r="BL100" s="26" t="s">
        <v>167</v>
      </c>
      <c r="BM100" s="26" t="s">
        <v>874</v>
      </c>
    </row>
    <row r="101" spans="2:65" s="1" customFormat="1" ht="22.5" customHeight="1">
      <c r="B101" s="43"/>
      <c r="C101" s="228" t="s">
        <v>262</v>
      </c>
      <c r="D101" s="228" t="s">
        <v>150</v>
      </c>
      <c r="E101" s="229" t="s">
        <v>875</v>
      </c>
      <c r="F101" s="230" t="s">
        <v>876</v>
      </c>
      <c r="G101" s="231" t="s">
        <v>245</v>
      </c>
      <c r="H101" s="232">
        <v>1</v>
      </c>
      <c r="I101" s="233"/>
      <c r="J101" s="234">
        <f t="shared" si="10"/>
        <v>0</v>
      </c>
      <c r="K101" s="230" t="s">
        <v>21</v>
      </c>
      <c r="L101" s="235"/>
      <c r="M101" s="236" t="s">
        <v>21</v>
      </c>
      <c r="N101" s="237" t="s">
        <v>42</v>
      </c>
      <c r="O101" s="44"/>
      <c r="P101" s="213">
        <f t="shared" si="11"/>
        <v>0</v>
      </c>
      <c r="Q101" s="213">
        <v>0</v>
      </c>
      <c r="R101" s="213">
        <f t="shared" si="12"/>
        <v>0</v>
      </c>
      <c r="S101" s="213">
        <v>0</v>
      </c>
      <c r="T101" s="214">
        <f t="shared" si="13"/>
        <v>0</v>
      </c>
      <c r="AR101" s="26" t="s">
        <v>167</v>
      </c>
      <c r="AT101" s="26" t="s">
        <v>150</v>
      </c>
      <c r="AU101" s="26" t="s">
        <v>81</v>
      </c>
      <c r="AY101" s="26" t="s">
        <v>153</v>
      </c>
      <c r="BE101" s="215">
        <f t="shared" si="14"/>
        <v>0</v>
      </c>
      <c r="BF101" s="215">
        <f t="shared" si="15"/>
        <v>0</v>
      </c>
      <c r="BG101" s="215">
        <f t="shared" si="16"/>
        <v>0</v>
      </c>
      <c r="BH101" s="215">
        <f t="shared" si="17"/>
        <v>0</v>
      </c>
      <c r="BI101" s="215">
        <f t="shared" si="18"/>
        <v>0</v>
      </c>
      <c r="BJ101" s="26" t="s">
        <v>79</v>
      </c>
      <c r="BK101" s="215">
        <f t="shared" si="19"/>
        <v>0</v>
      </c>
      <c r="BL101" s="26" t="s">
        <v>167</v>
      </c>
      <c r="BM101" s="26" t="s">
        <v>877</v>
      </c>
    </row>
    <row r="102" spans="2:65" s="1" customFormat="1" ht="22.5" customHeight="1">
      <c r="B102" s="43"/>
      <c r="C102" s="228" t="s">
        <v>216</v>
      </c>
      <c r="D102" s="228" t="s">
        <v>150</v>
      </c>
      <c r="E102" s="229" t="s">
        <v>878</v>
      </c>
      <c r="F102" s="230" t="s">
        <v>879</v>
      </c>
      <c r="G102" s="231" t="s">
        <v>245</v>
      </c>
      <c r="H102" s="232">
        <v>1</v>
      </c>
      <c r="I102" s="233"/>
      <c r="J102" s="234">
        <f t="shared" si="10"/>
        <v>0</v>
      </c>
      <c r="K102" s="230" t="s">
        <v>21</v>
      </c>
      <c r="L102" s="235"/>
      <c r="M102" s="236" t="s">
        <v>21</v>
      </c>
      <c r="N102" s="237" t="s">
        <v>42</v>
      </c>
      <c r="O102" s="44"/>
      <c r="P102" s="213">
        <f t="shared" si="11"/>
        <v>0</v>
      </c>
      <c r="Q102" s="213">
        <v>0</v>
      </c>
      <c r="R102" s="213">
        <f t="shared" si="12"/>
        <v>0</v>
      </c>
      <c r="S102" s="213">
        <v>0</v>
      </c>
      <c r="T102" s="214">
        <f t="shared" si="13"/>
        <v>0</v>
      </c>
      <c r="AR102" s="26" t="s">
        <v>167</v>
      </c>
      <c r="AT102" s="26" t="s">
        <v>150</v>
      </c>
      <c r="AU102" s="26" t="s">
        <v>81</v>
      </c>
      <c r="AY102" s="26" t="s">
        <v>153</v>
      </c>
      <c r="BE102" s="215">
        <f t="shared" si="14"/>
        <v>0</v>
      </c>
      <c r="BF102" s="215">
        <f t="shared" si="15"/>
        <v>0</v>
      </c>
      <c r="BG102" s="215">
        <f t="shared" si="16"/>
        <v>0</v>
      </c>
      <c r="BH102" s="215">
        <f t="shared" si="17"/>
        <v>0</v>
      </c>
      <c r="BI102" s="215">
        <f t="shared" si="18"/>
        <v>0</v>
      </c>
      <c r="BJ102" s="26" t="s">
        <v>79</v>
      </c>
      <c r="BK102" s="215">
        <f t="shared" si="19"/>
        <v>0</v>
      </c>
      <c r="BL102" s="26" t="s">
        <v>167</v>
      </c>
      <c r="BM102" s="26" t="s">
        <v>880</v>
      </c>
    </row>
    <row r="103" spans="2:65" s="1" customFormat="1" ht="22.5" customHeight="1">
      <c r="B103" s="43"/>
      <c r="C103" s="228" t="s">
        <v>221</v>
      </c>
      <c r="D103" s="228" t="s">
        <v>150</v>
      </c>
      <c r="E103" s="229" t="s">
        <v>252</v>
      </c>
      <c r="F103" s="230" t="s">
        <v>881</v>
      </c>
      <c r="G103" s="231" t="s">
        <v>245</v>
      </c>
      <c r="H103" s="232">
        <v>1</v>
      </c>
      <c r="I103" s="233"/>
      <c r="J103" s="234">
        <f t="shared" si="10"/>
        <v>0</v>
      </c>
      <c r="K103" s="230" t="s">
        <v>21</v>
      </c>
      <c r="L103" s="235"/>
      <c r="M103" s="236" t="s">
        <v>21</v>
      </c>
      <c r="N103" s="237" t="s">
        <v>42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674</v>
      </c>
      <c r="AT103" s="26" t="s">
        <v>150</v>
      </c>
      <c r="AU103" s="26" t="s">
        <v>81</v>
      </c>
      <c r="AY103" s="26" t="s">
        <v>153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79</v>
      </c>
      <c r="BK103" s="215">
        <f t="shared" si="19"/>
        <v>0</v>
      </c>
      <c r="BL103" s="26" t="s">
        <v>161</v>
      </c>
      <c r="BM103" s="26" t="s">
        <v>882</v>
      </c>
    </row>
    <row r="104" spans="2:65" s="1" customFormat="1" ht="22.5" customHeight="1">
      <c r="B104" s="43"/>
      <c r="C104" s="228" t="s">
        <v>225</v>
      </c>
      <c r="D104" s="228" t="s">
        <v>150</v>
      </c>
      <c r="E104" s="229" t="s">
        <v>883</v>
      </c>
      <c r="F104" s="230" t="s">
        <v>884</v>
      </c>
      <c r="G104" s="231" t="s">
        <v>245</v>
      </c>
      <c r="H104" s="232">
        <v>1</v>
      </c>
      <c r="I104" s="233"/>
      <c r="J104" s="234">
        <f t="shared" si="10"/>
        <v>0</v>
      </c>
      <c r="K104" s="230" t="s">
        <v>21</v>
      </c>
      <c r="L104" s="235"/>
      <c r="M104" s="236" t="s">
        <v>21</v>
      </c>
      <c r="N104" s="237" t="s">
        <v>42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167</v>
      </c>
      <c r="AT104" s="26" t="s">
        <v>150</v>
      </c>
      <c r="AU104" s="26" t="s">
        <v>81</v>
      </c>
      <c r="AY104" s="26" t="s">
        <v>153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79</v>
      </c>
      <c r="BK104" s="215">
        <f t="shared" si="19"/>
        <v>0</v>
      </c>
      <c r="BL104" s="26" t="s">
        <v>167</v>
      </c>
      <c r="BM104" s="26" t="s">
        <v>885</v>
      </c>
    </row>
    <row r="105" spans="2:65" s="11" customFormat="1" ht="37.4" customHeight="1">
      <c r="B105" s="187"/>
      <c r="C105" s="188"/>
      <c r="D105" s="189" t="s">
        <v>70</v>
      </c>
      <c r="E105" s="190" t="s">
        <v>266</v>
      </c>
      <c r="F105" s="190" t="s">
        <v>267</v>
      </c>
      <c r="G105" s="188"/>
      <c r="H105" s="188"/>
      <c r="I105" s="191"/>
      <c r="J105" s="192">
        <f>BK105</f>
        <v>0</v>
      </c>
      <c r="K105" s="188"/>
      <c r="L105" s="193"/>
      <c r="M105" s="194"/>
      <c r="N105" s="195"/>
      <c r="O105" s="195"/>
      <c r="P105" s="196">
        <f>P106+P108+P111+P113</f>
        <v>0</v>
      </c>
      <c r="Q105" s="195"/>
      <c r="R105" s="196">
        <f>R106+R108+R111+R113</f>
        <v>0</v>
      </c>
      <c r="S105" s="195"/>
      <c r="T105" s="197">
        <f>T106+T108+T111+T113</f>
        <v>0</v>
      </c>
      <c r="AR105" s="198" t="s">
        <v>177</v>
      </c>
      <c r="AT105" s="199" t="s">
        <v>70</v>
      </c>
      <c r="AU105" s="199" t="s">
        <v>71</v>
      </c>
      <c r="AY105" s="198" t="s">
        <v>153</v>
      </c>
      <c r="BK105" s="200">
        <f>BK106+BK108+BK111+BK113</f>
        <v>0</v>
      </c>
    </row>
    <row r="106" spans="2:65" s="11" customFormat="1" ht="19.899999999999999" customHeight="1">
      <c r="B106" s="187"/>
      <c r="C106" s="188"/>
      <c r="D106" s="201" t="s">
        <v>70</v>
      </c>
      <c r="E106" s="202" t="s">
        <v>268</v>
      </c>
      <c r="F106" s="202" t="s">
        <v>269</v>
      </c>
      <c r="G106" s="188"/>
      <c r="H106" s="188"/>
      <c r="I106" s="191"/>
      <c r="J106" s="203">
        <f>BK106</f>
        <v>0</v>
      </c>
      <c r="K106" s="188"/>
      <c r="L106" s="193"/>
      <c r="M106" s="194"/>
      <c r="N106" s="195"/>
      <c r="O106" s="195"/>
      <c r="P106" s="196">
        <f>P107</f>
        <v>0</v>
      </c>
      <c r="Q106" s="195"/>
      <c r="R106" s="196">
        <f>R107</f>
        <v>0</v>
      </c>
      <c r="S106" s="195"/>
      <c r="T106" s="197">
        <f>T107</f>
        <v>0</v>
      </c>
      <c r="AR106" s="198" t="s">
        <v>177</v>
      </c>
      <c r="AT106" s="199" t="s">
        <v>70</v>
      </c>
      <c r="AU106" s="199" t="s">
        <v>79</v>
      </c>
      <c r="AY106" s="198" t="s">
        <v>153</v>
      </c>
      <c r="BK106" s="200">
        <f>BK107</f>
        <v>0</v>
      </c>
    </row>
    <row r="107" spans="2:65" s="1" customFormat="1" ht="31.5" customHeight="1">
      <c r="B107" s="43"/>
      <c r="C107" s="228" t="s">
        <v>288</v>
      </c>
      <c r="D107" s="228" t="s">
        <v>150</v>
      </c>
      <c r="E107" s="229" t="s">
        <v>814</v>
      </c>
      <c r="F107" s="230" t="s">
        <v>815</v>
      </c>
      <c r="G107" s="231" t="s">
        <v>245</v>
      </c>
      <c r="H107" s="232">
        <v>1</v>
      </c>
      <c r="I107" s="233"/>
      <c r="J107" s="234">
        <f>ROUND(I107*H107,2)</f>
        <v>0</v>
      </c>
      <c r="K107" s="230" t="s">
        <v>21</v>
      </c>
      <c r="L107" s="235"/>
      <c r="M107" s="236" t="s">
        <v>21</v>
      </c>
      <c r="N107" s="237" t="s">
        <v>42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274</v>
      </c>
      <c r="AT107" s="26" t="s">
        <v>150</v>
      </c>
      <c r="AU107" s="26" t="s">
        <v>81</v>
      </c>
      <c r="AY107" s="26" t="s">
        <v>153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79</v>
      </c>
      <c r="BK107" s="215">
        <f>ROUND(I107*H107,2)</f>
        <v>0</v>
      </c>
      <c r="BL107" s="26" t="s">
        <v>274</v>
      </c>
      <c r="BM107" s="26" t="s">
        <v>886</v>
      </c>
    </row>
    <row r="108" spans="2:65" s="11" customFormat="1" ht="29.9" customHeight="1">
      <c r="B108" s="187"/>
      <c r="C108" s="188"/>
      <c r="D108" s="201" t="s">
        <v>70</v>
      </c>
      <c r="E108" s="202" t="s">
        <v>276</v>
      </c>
      <c r="F108" s="202" t="s">
        <v>277</v>
      </c>
      <c r="G108" s="188"/>
      <c r="H108" s="188"/>
      <c r="I108" s="191"/>
      <c r="J108" s="203">
        <f>BK108</f>
        <v>0</v>
      </c>
      <c r="K108" s="188"/>
      <c r="L108" s="193"/>
      <c r="M108" s="194"/>
      <c r="N108" s="195"/>
      <c r="O108" s="195"/>
      <c r="P108" s="196">
        <f>SUM(P109:P110)</f>
        <v>0</v>
      </c>
      <c r="Q108" s="195"/>
      <c r="R108" s="196">
        <f>SUM(R109:R110)</f>
        <v>0</v>
      </c>
      <c r="S108" s="195"/>
      <c r="T108" s="197">
        <f>SUM(T109:T110)</f>
        <v>0</v>
      </c>
      <c r="AR108" s="198" t="s">
        <v>177</v>
      </c>
      <c r="AT108" s="199" t="s">
        <v>70</v>
      </c>
      <c r="AU108" s="199" t="s">
        <v>79</v>
      </c>
      <c r="AY108" s="198" t="s">
        <v>153</v>
      </c>
      <c r="BK108" s="200">
        <f>SUM(BK109:BK110)</f>
        <v>0</v>
      </c>
    </row>
    <row r="109" spans="2:65" s="1" customFormat="1" ht="22.5" customHeight="1">
      <c r="B109" s="43"/>
      <c r="C109" s="204" t="s">
        <v>236</v>
      </c>
      <c r="D109" s="204" t="s">
        <v>156</v>
      </c>
      <c r="E109" s="205" t="s">
        <v>279</v>
      </c>
      <c r="F109" s="206" t="s">
        <v>280</v>
      </c>
      <c r="G109" s="207" t="s">
        <v>273</v>
      </c>
      <c r="H109" s="208">
        <v>1</v>
      </c>
      <c r="I109" s="209"/>
      <c r="J109" s="210">
        <f>ROUND(I109*H109,2)</f>
        <v>0</v>
      </c>
      <c r="K109" s="206" t="s">
        <v>160</v>
      </c>
      <c r="L109" s="63"/>
      <c r="M109" s="211" t="s">
        <v>21</v>
      </c>
      <c r="N109" s="212" t="s">
        <v>42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274</v>
      </c>
      <c r="AT109" s="26" t="s">
        <v>156</v>
      </c>
      <c r="AU109" s="26" t="s">
        <v>81</v>
      </c>
      <c r="AY109" s="26" t="s">
        <v>153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79</v>
      </c>
      <c r="BK109" s="215">
        <f>ROUND(I109*H109,2)</f>
        <v>0</v>
      </c>
      <c r="BL109" s="26" t="s">
        <v>274</v>
      </c>
      <c r="BM109" s="26" t="s">
        <v>887</v>
      </c>
    </row>
    <row r="110" spans="2:65" s="1" customFormat="1" ht="22.5" customHeight="1">
      <c r="B110" s="43"/>
      <c r="C110" s="204" t="s">
        <v>232</v>
      </c>
      <c r="D110" s="204" t="s">
        <v>156</v>
      </c>
      <c r="E110" s="205" t="s">
        <v>283</v>
      </c>
      <c r="F110" s="206" t="s">
        <v>284</v>
      </c>
      <c r="G110" s="207" t="s">
        <v>273</v>
      </c>
      <c r="H110" s="208">
        <v>1</v>
      </c>
      <c r="I110" s="209"/>
      <c r="J110" s="210">
        <f>ROUND(I110*H110,2)</f>
        <v>0</v>
      </c>
      <c r="K110" s="206" t="s">
        <v>180</v>
      </c>
      <c r="L110" s="63"/>
      <c r="M110" s="211" t="s">
        <v>21</v>
      </c>
      <c r="N110" s="212" t="s">
        <v>42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274</v>
      </c>
      <c r="AT110" s="26" t="s">
        <v>156</v>
      </c>
      <c r="AU110" s="26" t="s">
        <v>81</v>
      </c>
      <c r="AY110" s="26" t="s">
        <v>153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79</v>
      </c>
      <c r="BK110" s="215">
        <f>ROUND(I110*H110,2)</f>
        <v>0</v>
      </c>
      <c r="BL110" s="26" t="s">
        <v>274</v>
      </c>
      <c r="BM110" s="26" t="s">
        <v>888</v>
      </c>
    </row>
    <row r="111" spans="2:65" s="11" customFormat="1" ht="29.9" customHeight="1">
      <c r="B111" s="187"/>
      <c r="C111" s="188"/>
      <c r="D111" s="201" t="s">
        <v>70</v>
      </c>
      <c r="E111" s="202" t="s">
        <v>286</v>
      </c>
      <c r="F111" s="202" t="s">
        <v>287</v>
      </c>
      <c r="G111" s="188"/>
      <c r="H111" s="188"/>
      <c r="I111" s="191"/>
      <c r="J111" s="203">
        <f>BK111</f>
        <v>0</v>
      </c>
      <c r="K111" s="188"/>
      <c r="L111" s="193"/>
      <c r="M111" s="194"/>
      <c r="N111" s="195"/>
      <c r="O111" s="195"/>
      <c r="P111" s="196">
        <f>P112</f>
        <v>0</v>
      </c>
      <c r="Q111" s="195"/>
      <c r="R111" s="196">
        <f>R112</f>
        <v>0</v>
      </c>
      <c r="S111" s="195"/>
      <c r="T111" s="197">
        <f>T112</f>
        <v>0</v>
      </c>
      <c r="AR111" s="198" t="s">
        <v>177</v>
      </c>
      <c r="AT111" s="199" t="s">
        <v>70</v>
      </c>
      <c r="AU111" s="199" t="s">
        <v>79</v>
      </c>
      <c r="AY111" s="198" t="s">
        <v>153</v>
      </c>
      <c r="BK111" s="200">
        <f>BK112</f>
        <v>0</v>
      </c>
    </row>
    <row r="112" spans="2:65" s="1" customFormat="1" ht="22.5" customHeight="1">
      <c r="B112" s="43"/>
      <c r="C112" s="204" t="s">
        <v>270</v>
      </c>
      <c r="D112" s="204" t="s">
        <v>156</v>
      </c>
      <c r="E112" s="205" t="s">
        <v>289</v>
      </c>
      <c r="F112" s="206" t="s">
        <v>290</v>
      </c>
      <c r="G112" s="207" t="s">
        <v>273</v>
      </c>
      <c r="H112" s="208">
        <v>1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42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274</v>
      </c>
      <c r="AT112" s="26" t="s">
        <v>156</v>
      </c>
      <c r="AU112" s="26" t="s">
        <v>81</v>
      </c>
      <c r="AY112" s="26" t="s">
        <v>153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79</v>
      </c>
      <c r="BK112" s="215">
        <f>ROUND(I112*H112,2)</f>
        <v>0</v>
      </c>
      <c r="BL112" s="26" t="s">
        <v>274</v>
      </c>
      <c r="BM112" s="26" t="s">
        <v>889</v>
      </c>
    </row>
    <row r="113" spans="2:65" s="11" customFormat="1" ht="29.9" customHeight="1">
      <c r="B113" s="187"/>
      <c r="C113" s="188"/>
      <c r="D113" s="201" t="s">
        <v>70</v>
      </c>
      <c r="E113" s="202" t="s">
        <v>292</v>
      </c>
      <c r="F113" s="202" t="s">
        <v>293</v>
      </c>
      <c r="G113" s="188"/>
      <c r="H113" s="188"/>
      <c r="I113" s="191"/>
      <c r="J113" s="203">
        <f>BK113</f>
        <v>0</v>
      </c>
      <c r="K113" s="188"/>
      <c r="L113" s="193"/>
      <c r="M113" s="194"/>
      <c r="N113" s="195"/>
      <c r="O113" s="195"/>
      <c r="P113" s="196">
        <f>SUM(P114:P115)</f>
        <v>0</v>
      </c>
      <c r="Q113" s="195"/>
      <c r="R113" s="196">
        <f>SUM(R114:R115)</f>
        <v>0</v>
      </c>
      <c r="S113" s="195"/>
      <c r="T113" s="197">
        <f>SUM(T114:T115)</f>
        <v>0</v>
      </c>
      <c r="AR113" s="198" t="s">
        <v>177</v>
      </c>
      <c r="AT113" s="199" t="s">
        <v>70</v>
      </c>
      <c r="AU113" s="199" t="s">
        <v>79</v>
      </c>
      <c r="AY113" s="198" t="s">
        <v>153</v>
      </c>
      <c r="BK113" s="200">
        <f>SUM(BK114:BK115)</f>
        <v>0</v>
      </c>
    </row>
    <row r="114" spans="2:65" s="1" customFormat="1" ht="22.5" customHeight="1">
      <c r="B114" s="43"/>
      <c r="C114" s="204" t="s">
        <v>278</v>
      </c>
      <c r="D114" s="204" t="s">
        <v>156</v>
      </c>
      <c r="E114" s="205" t="s">
        <v>295</v>
      </c>
      <c r="F114" s="206" t="s">
        <v>296</v>
      </c>
      <c r="G114" s="207" t="s">
        <v>297</v>
      </c>
      <c r="H114" s="208">
        <v>10</v>
      </c>
      <c r="I114" s="209"/>
      <c r="J114" s="210">
        <f>ROUND(I114*H114,2)</f>
        <v>0</v>
      </c>
      <c r="K114" s="206" t="s">
        <v>180</v>
      </c>
      <c r="L114" s="63"/>
      <c r="M114" s="211" t="s">
        <v>21</v>
      </c>
      <c r="N114" s="212" t="s">
        <v>42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274</v>
      </c>
      <c r="AT114" s="26" t="s">
        <v>156</v>
      </c>
      <c r="AU114" s="26" t="s">
        <v>81</v>
      </c>
      <c r="AY114" s="26" t="s">
        <v>153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79</v>
      </c>
      <c r="BK114" s="215">
        <f>ROUND(I114*H114,2)</f>
        <v>0</v>
      </c>
      <c r="BL114" s="26" t="s">
        <v>274</v>
      </c>
      <c r="BM114" s="26" t="s">
        <v>890</v>
      </c>
    </row>
    <row r="115" spans="2:65" s="1" customFormat="1" ht="22.5" customHeight="1">
      <c r="B115" s="43"/>
      <c r="C115" s="204" t="s">
        <v>282</v>
      </c>
      <c r="D115" s="204" t="s">
        <v>156</v>
      </c>
      <c r="E115" s="205" t="s">
        <v>300</v>
      </c>
      <c r="F115" s="206" t="s">
        <v>301</v>
      </c>
      <c r="G115" s="207" t="s">
        <v>273</v>
      </c>
      <c r="H115" s="208">
        <v>1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41" t="s">
        <v>42</v>
      </c>
      <c r="O115" s="242"/>
      <c r="P115" s="243">
        <f>O115*H115</f>
        <v>0</v>
      </c>
      <c r="Q115" s="243">
        <v>0</v>
      </c>
      <c r="R115" s="243">
        <f>Q115*H115</f>
        <v>0</v>
      </c>
      <c r="S115" s="243">
        <v>0</v>
      </c>
      <c r="T115" s="244">
        <f>S115*H115</f>
        <v>0</v>
      </c>
      <c r="AR115" s="26" t="s">
        <v>274</v>
      </c>
      <c r="AT115" s="26" t="s">
        <v>156</v>
      </c>
      <c r="AU115" s="26" t="s">
        <v>81</v>
      </c>
      <c r="AY115" s="26" t="s">
        <v>153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79</v>
      </c>
      <c r="BK115" s="215">
        <f>ROUND(I115*H115,2)</f>
        <v>0</v>
      </c>
      <c r="BL115" s="26" t="s">
        <v>274</v>
      </c>
      <c r="BM115" s="26" t="s">
        <v>891</v>
      </c>
    </row>
    <row r="116" spans="2:65" s="1" customFormat="1" ht="7" customHeight="1">
      <c r="B116" s="58"/>
      <c r="C116" s="59"/>
      <c r="D116" s="59"/>
      <c r="E116" s="59"/>
      <c r="F116" s="59"/>
      <c r="G116" s="59"/>
      <c r="H116" s="59"/>
      <c r="I116" s="150"/>
      <c r="J116" s="59"/>
      <c r="K116" s="59"/>
      <c r="L116" s="63"/>
    </row>
  </sheetData>
  <sheetProtection algorithmName="SHA-512" hashValue="oU0s7ZmOFQnOiMcmsTXaeZ94RUcVp3tFrs1a6ONcBpGVpoTMMU5GVERCGF233YGIOzLRIpgSn3Bk/l8QTwUIsQ==" saltValue="4nPkfgF3JBE+OxITXPrWzA==" spinCount="100000" sheet="1" objects="1" scenarios="1" formatCells="0" formatColumns="0" formatRows="0" sort="0" autoFilter="0"/>
  <autoFilter ref="C84:K115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22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112</v>
      </c>
      <c r="G1" s="428" t="s">
        <v>113</v>
      </c>
      <c r="H1" s="428"/>
      <c r="I1" s="126"/>
      <c r="J1" s="125" t="s">
        <v>114</v>
      </c>
      <c r="K1" s="124" t="s">
        <v>115</v>
      </c>
      <c r="L1" s="125" t="s">
        <v>116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6" t="s">
        <v>90</v>
      </c>
    </row>
    <row r="3" spans="1:70" ht="7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81</v>
      </c>
    </row>
    <row r="4" spans="1:70" ht="37" customHeight="1">
      <c r="B4" s="30"/>
      <c r="C4" s="31"/>
      <c r="D4" s="32" t="s">
        <v>117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Výměna technologie měnírny Bory - DPS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118</v>
      </c>
      <c r="E8" s="44"/>
      <c r="F8" s="44"/>
      <c r="G8" s="44"/>
      <c r="H8" s="44"/>
      <c r="I8" s="129"/>
      <c r="J8" s="44"/>
      <c r="K8" s="47"/>
    </row>
    <row r="9" spans="1:70" s="1" customFormat="1" ht="37" customHeight="1">
      <c r="B9" s="43"/>
      <c r="C9" s="44"/>
      <c r="D9" s="44"/>
      <c r="E9" s="431" t="s">
        <v>892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18. 7. 2017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">
        <v>21</v>
      </c>
      <c r="K14" s="47"/>
    </row>
    <row r="15" spans="1:70" s="1" customFormat="1" ht="18" customHeight="1">
      <c r="B15" s="43"/>
      <c r="C15" s="44"/>
      <c r="D15" s="44"/>
      <c r="E15" s="37" t="s">
        <v>29</v>
      </c>
      <c r="F15" s="44"/>
      <c r="G15" s="44"/>
      <c r="H15" s="44"/>
      <c r="I15" s="130" t="s">
        <v>30</v>
      </c>
      <c r="J15" s="37" t="s">
        <v>21</v>
      </c>
      <c r="K15" s="47"/>
    </row>
    <row r="16" spans="1:70" s="1" customFormat="1" ht="7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5" customHeight="1">
      <c r="B17" s="43"/>
      <c r="C17" s="44"/>
      <c r="D17" s="39" t="s">
        <v>31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30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7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5" customHeight="1">
      <c r="B20" s="43"/>
      <c r="C20" s="44"/>
      <c r="D20" s="39" t="s">
        <v>33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30</v>
      </c>
      <c r="J21" s="37" t="str">
        <f>IF('Rekapitulace stavby'!AN17="","",'Rekapitulace stavby'!AN17)</f>
        <v/>
      </c>
      <c r="K21" s="47"/>
    </row>
    <row r="22" spans="2:11" s="1" customFormat="1" ht="7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5" customHeight="1">
      <c r="B23" s="43"/>
      <c r="C23" s="44"/>
      <c r="D23" s="39" t="s">
        <v>36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421" t="s">
        <v>21</v>
      </c>
      <c r="F24" s="421"/>
      <c r="G24" s="421"/>
      <c r="H24" s="421"/>
      <c r="I24" s="134"/>
      <c r="J24" s="133"/>
      <c r="K24" s="135"/>
    </row>
    <row r="25" spans="2:11" s="1" customFormat="1" ht="7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7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4" customHeight="1">
      <c r="B27" s="43"/>
      <c r="C27" s="44"/>
      <c r="D27" s="138" t="s">
        <v>37</v>
      </c>
      <c r="E27" s="44"/>
      <c r="F27" s="44"/>
      <c r="G27" s="44"/>
      <c r="H27" s="44"/>
      <c r="I27" s="129"/>
      <c r="J27" s="139">
        <f>ROUND(J78,2)</f>
        <v>0</v>
      </c>
      <c r="K27" s="47"/>
    </row>
    <row r="28" spans="2:11" s="1" customFormat="1" ht="7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5" customHeight="1">
      <c r="B29" s="43"/>
      <c r="C29" s="44"/>
      <c r="D29" s="44"/>
      <c r="E29" s="44"/>
      <c r="F29" s="48" t="s">
        <v>39</v>
      </c>
      <c r="G29" s="44"/>
      <c r="H29" s="44"/>
      <c r="I29" s="140" t="s">
        <v>38</v>
      </c>
      <c r="J29" s="48" t="s">
        <v>40</v>
      </c>
      <c r="K29" s="47"/>
    </row>
    <row r="30" spans="2:11" s="1" customFormat="1" ht="14.5" customHeight="1">
      <c r="B30" s="43"/>
      <c r="C30" s="44"/>
      <c r="D30" s="51" t="s">
        <v>41</v>
      </c>
      <c r="E30" s="51" t="s">
        <v>42</v>
      </c>
      <c r="F30" s="141">
        <f>ROUND(SUM(BE78:BE135), 2)</f>
        <v>0</v>
      </c>
      <c r="G30" s="44"/>
      <c r="H30" s="44"/>
      <c r="I30" s="142">
        <v>0.21</v>
      </c>
      <c r="J30" s="141">
        <f>ROUND(ROUND((SUM(BE78:BE135)), 2)*I30, 2)</f>
        <v>0</v>
      </c>
      <c r="K30" s="47"/>
    </row>
    <row r="31" spans="2:11" s="1" customFormat="1" ht="14.5" customHeight="1">
      <c r="B31" s="43"/>
      <c r="C31" s="44"/>
      <c r="D31" s="44"/>
      <c r="E31" s="51" t="s">
        <v>43</v>
      </c>
      <c r="F31" s="141">
        <f>ROUND(SUM(BF78:BF135), 2)</f>
        <v>0</v>
      </c>
      <c r="G31" s="44"/>
      <c r="H31" s="44"/>
      <c r="I31" s="142">
        <v>0.15</v>
      </c>
      <c r="J31" s="141">
        <f>ROUND(ROUND((SUM(BF78:BF135)), 2)*I31, 2)</f>
        <v>0</v>
      </c>
      <c r="K31" s="47"/>
    </row>
    <row r="32" spans="2:11" s="1" customFormat="1" ht="14.5" hidden="1" customHeight="1">
      <c r="B32" s="43"/>
      <c r="C32" s="44"/>
      <c r="D32" s="44"/>
      <c r="E32" s="51" t="s">
        <v>44</v>
      </c>
      <c r="F32" s="141">
        <f>ROUND(SUM(BG78:BG135),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5" hidden="1" customHeight="1">
      <c r="B33" s="43"/>
      <c r="C33" s="44"/>
      <c r="D33" s="44"/>
      <c r="E33" s="51" t="s">
        <v>45</v>
      </c>
      <c r="F33" s="141">
        <f>ROUND(SUM(BH78:BH135),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5" hidden="1" customHeight="1">
      <c r="B34" s="43"/>
      <c r="C34" s="44"/>
      <c r="D34" s="44"/>
      <c r="E34" s="51" t="s">
        <v>46</v>
      </c>
      <c r="F34" s="141">
        <f>ROUND(SUM(BI78:BI135),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7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4" customHeight="1">
      <c r="B36" s="43"/>
      <c r="C36" s="143"/>
      <c r="D36" s="144" t="s">
        <v>47</v>
      </c>
      <c r="E36" s="81"/>
      <c r="F36" s="81"/>
      <c r="G36" s="145" t="s">
        <v>48</v>
      </c>
      <c r="H36" s="146" t="s">
        <v>49</v>
      </c>
      <c r="I36" s="147"/>
      <c r="J36" s="148">
        <f>SUM(J27:J34)</f>
        <v>0</v>
      </c>
      <c r="K36" s="149"/>
    </row>
    <row r="37" spans="2:11" s="1" customFormat="1" ht="14.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7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7" customHeight="1">
      <c r="B42" s="43"/>
      <c r="C42" s="32" t="s">
        <v>120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7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Výměna technologie měnírny Bory - DPS</v>
      </c>
      <c r="F45" s="430"/>
      <c r="G45" s="430"/>
      <c r="H45" s="430"/>
      <c r="I45" s="129"/>
      <c r="J45" s="44"/>
      <c r="K45" s="47"/>
    </row>
    <row r="46" spans="2:11" s="1" customFormat="1" ht="14.5" customHeight="1">
      <c r="B46" s="43"/>
      <c r="C46" s="39" t="s">
        <v>118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PS4 - Zařízení pro detekci požáru</v>
      </c>
      <c r="F47" s="432"/>
      <c r="G47" s="432"/>
      <c r="H47" s="432"/>
      <c r="I47" s="129"/>
      <c r="J47" s="44"/>
      <c r="K47" s="47"/>
    </row>
    <row r="48" spans="2:11" s="1" customFormat="1" ht="7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>Plzeň</v>
      </c>
      <c r="G49" s="44"/>
      <c r="H49" s="44"/>
      <c r="I49" s="130" t="s">
        <v>25</v>
      </c>
      <c r="J49" s="131" t="str">
        <f>IF(J12="","",J12)</f>
        <v>18. 7. 2017</v>
      </c>
      <c r="K49" s="47"/>
    </row>
    <row r="50" spans="2:47" s="1" customFormat="1" ht="7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>Plzeňské městské dopravní podniky, a.s.</v>
      </c>
      <c r="G51" s="44"/>
      <c r="H51" s="44"/>
      <c r="I51" s="130" t="s">
        <v>33</v>
      </c>
      <c r="J51" s="37" t="str">
        <f>E21</f>
        <v xml:space="preserve"> </v>
      </c>
      <c r="K51" s="47"/>
    </row>
    <row r="52" spans="2:47" s="1" customFormat="1" ht="14.5" customHeight="1">
      <c r="B52" s="43"/>
      <c r="C52" s="39" t="s">
        <v>31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4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121</v>
      </c>
      <c r="D54" s="143"/>
      <c r="E54" s="143"/>
      <c r="F54" s="143"/>
      <c r="G54" s="143"/>
      <c r="H54" s="143"/>
      <c r="I54" s="156"/>
      <c r="J54" s="157" t="s">
        <v>122</v>
      </c>
      <c r="K54" s="158"/>
    </row>
    <row r="55" spans="2:47" s="1" customFormat="1" ht="10.4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123</v>
      </c>
      <c r="D56" s="44"/>
      <c r="E56" s="44"/>
      <c r="F56" s="44"/>
      <c r="G56" s="44"/>
      <c r="H56" s="44"/>
      <c r="I56" s="129"/>
      <c r="J56" s="139">
        <f>J78</f>
        <v>0</v>
      </c>
      <c r="K56" s="47"/>
      <c r="AU56" s="26" t="s">
        <v>124</v>
      </c>
    </row>
    <row r="57" spans="2:47" s="8" customFormat="1" ht="25" customHeight="1">
      <c r="B57" s="160"/>
      <c r="C57" s="161"/>
      <c r="D57" s="162" t="s">
        <v>128</v>
      </c>
      <c r="E57" s="163"/>
      <c r="F57" s="163"/>
      <c r="G57" s="163"/>
      <c r="H57" s="163"/>
      <c r="I57" s="164"/>
      <c r="J57" s="165">
        <f>J79</f>
        <v>0</v>
      </c>
      <c r="K57" s="166"/>
    </row>
    <row r="58" spans="2:47" s="9" customFormat="1" ht="19.899999999999999" customHeight="1">
      <c r="B58" s="167"/>
      <c r="C58" s="168"/>
      <c r="D58" s="169" t="s">
        <v>130</v>
      </c>
      <c r="E58" s="170"/>
      <c r="F58" s="170"/>
      <c r="G58" s="170"/>
      <c r="H58" s="170"/>
      <c r="I58" s="171"/>
      <c r="J58" s="172">
        <f>J80</f>
        <v>0</v>
      </c>
      <c r="K58" s="173"/>
    </row>
    <row r="59" spans="2:47" s="1" customFormat="1" ht="21.7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7" customHeight="1">
      <c r="B60" s="58"/>
      <c r="C60" s="59"/>
      <c r="D60" s="59"/>
      <c r="E60" s="59"/>
      <c r="F60" s="59"/>
      <c r="G60" s="59"/>
      <c r="H60" s="59"/>
      <c r="I60" s="150"/>
      <c r="J60" s="59"/>
      <c r="K60" s="60"/>
    </row>
    <row r="64" spans="2:47" s="1" customFormat="1" ht="7" customHeight="1">
      <c r="B64" s="61"/>
      <c r="C64" s="62"/>
      <c r="D64" s="62"/>
      <c r="E64" s="62"/>
      <c r="F64" s="62"/>
      <c r="G64" s="62"/>
      <c r="H64" s="62"/>
      <c r="I64" s="153"/>
      <c r="J64" s="62"/>
      <c r="K64" s="62"/>
      <c r="L64" s="63"/>
    </row>
    <row r="65" spans="2:63" s="1" customFormat="1" ht="37" customHeight="1">
      <c r="B65" s="43"/>
      <c r="C65" s="64" t="s">
        <v>136</v>
      </c>
      <c r="D65" s="65"/>
      <c r="E65" s="65"/>
      <c r="F65" s="65"/>
      <c r="G65" s="65"/>
      <c r="H65" s="65"/>
      <c r="I65" s="174"/>
      <c r="J65" s="65"/>
      <c r="K65" s="65"/>
      <c r="L65" s="63"/>
    </row>
    <row r="66" spans="2:63" s="1" customFormat="1" ht="7" customHeight="1">
      <c r="B66" s="43"/>
      <c r="C66" s="65"/>
      <c r="D66" s="65"/>
      <c r="E66" s="65"/>
      <c r="F66" s="65"/>
      <c r="G66" s="65"/>
      <c r="H66" s="65"/>
      <c r="I66" s="174"/>
      <c r="J66" s="65"/>
      <c r="K66" s="65"/>
      <c r="L66" s="63"/>
    </row>
    <row r="67" spans="2:63" s="1" customFormat="1" ht="14.5" customHeight="1">
      <c r="B67" s="43"/>
      <c r="C67" s="67" t="s">
        <v>18</v>
      </c>
      <c r="D67" s="65"/>
      <c r="E67" s="65"/>
      <c r="F67" s="65"/>
      <c r="G67" s="65"/>
      <c r="H67" s="65"/>
      <c r="I67" s="174"/>
      <c r="J67" s="65"/>
      <c r="K67" s="65"/>
      <c r="L67" s="63"/>
    </row>
    <row r="68" spans="2:63" s="1" customFormat="1" ht="22.5" customHeight="1">
      <c r="B68" s="43"/>
      <c r="C68" s="65"/>
      <c r="D68" s="65"/>
      <c r="E68" s="425" t="str">
        <f>E7</f>
        <v>Výměna technologie měnírny Bory - DPS</v>
      </c>
      <c r="F68" s="426"/>
      <c r="G68" s="426"/>
      <c r="H68" s="426"/>
      <c r="I68" s="174"/>
      <c r="J68" s="65"/>
      <c r="K68" s="65"/>
      <c r="L68" s="63"/>
    </row>
    <row r="69" spans="2:63" s="1" customFormat="1" ht="14.5" customHeight="1">
      <c r="B69" s="43"/>
      <c r="C69" s="67" t="s">
        <v>118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63" s="1" customFormat="1" ht="23.25" customHeight="1">
      <c r="B70" s="43"/>
      <c r="C70" s="65"/>
      <c r="D70" s="65"/>
      <c r="E70" s="393" t="str">
        <f>E9</f>
        <v>PS4 - Zařízení pro detekci požáru</v>
      </c>
      <c r="F70" s="427"/>
      <c r="G70" s="427"/>
      <c r="H70" s="427"/>
      <c r="I70" s="174"/>
      <c r="J70" s="65"/>
      <c r="K70" s="65"/>
      <c r="L70" s="63"/>
    </row>
    <row r="71" spans="2:63" s="1" customFormat="1" ht="7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63" s="1" customFormat="1" ht="18" customHeight="1">
      <c r="B72" s="43"/>
      <c r="C72" s="67" t="s">
        <v>23</v>
      </c>
      <c r="D72" s="65"/>
      <c r="E72" s="65"/>
      <c r="F72" s="175" t="str">
        <f>F12</f>
        <v>Plzeň</v>
      </c>
      <c r="G72" s="65"/>
      <c r="H72" s="65"/>
      <c r="I72" s="176" t="s">
        <v>25</v>
      </c>
      <c r="J72" s="75" t="str">
        <f>IF(J12="","",J12)</f>
        <v>18. 7. 2017</v>
      </c>
      <c r="K72" s="65"/>
      <c r="L72" s="63"/>
    </row>
    <row r="73" spans="2:63" s="1" customFormat="1" ht="7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63" s="1" customFormat="1">
      <c r="B74" s="43"/>
      <c r="C74" s="67" t="s">
        <v>27</v>
      </c>
      <c r="D74" s="65"/>
      <c r="E74" s="65"/>
      <c r="F74" s="175" t="str">
        <f>E15</f>
        <v>Plzeňské městské dopravní podniky, a.s.</v>
      </c>
      <c r="G74" s="65"/>
      <c r="H74" s="65"/>
      <c r="I74" s="176" t="s">
        <v>33</v>
      </c>
      <c r="J74" s="175" t="str">
        <f>E21</f>
        <v xml:space="preserve"> </v>
      </c>
      <c r="K74" s="65"/>
      <c r="L74" s="63"/>
    </row>
    <row r="75" spans="2:63" s="1" customFormat="1" ht="14.5" customHeight="1">
      <c r="B75" s="43"/>
      <c r="C75" s="67" t="s">
        <v>31</v>
      </c>
      <c r="D75" s="65"/>
      <c r="E75" s="65"/>
      <c r="F75" s="175" t="str">
        <f>IF(E18="","",E18)</f>
        <v/>
      </c>
      <c r="G75" s="65"/>
      <c r="H75" s="65"/>
      <c r="I75" s="174"/>
      <c r="J75" s="65"/>
      <c r="K75" s="65"/>
      <c r="L75" s="63"/>
    </row>
    <row r="76" spans="2:63" s="1" customFormat="1" ht="10.4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63" s="10" customFormat="1" ht="29.25" customHeight="1">
      <c r="B77" s="177"/>
      <c r="C77" s="178" t="s">
        <v>137</v>
      </c>
      <c r="D77" s="179" t="s">
        <v>56</v>
      </c>
      <c r="E77" s="179" t="s">
        <v>52</v>
      </c>
      <c r="F77" s="179" t="s">
        <v>138</v>
      </c>
      <c r="G77" s="179" t="s">
        <v>139</v>
      </c>
      <c r="H77" s="179" t="s">
        <v>140</v>
      </c>
      <c r="I77" s="180" t="s">
        <v>141</v>
      </c>
      <c r="J77" s="179" t="s">
        <v>122</v>
      </c>
      <c r="K77" s="181" t="s">
        <v>142</v>
      </c>
      <c r="L77" s="182"/>
      <c r="M77" s="83" t="s">
        <v>143</v>
      </c>
      <c r="N77" s="84" t="s">
        <v>41</v>
      </c>
      <c r="O77" s="84" t="s">
        <v>144</v>
      </c>
      <c r="P77" s="84" t="s">
        <v>145</v>
      </c>
      <c r="Q77" s="84" t="s">
        <v>146</v>
      </c>
      <c r="R77" s="84" t="s">
        <v>147</v>
      </c>
      <c r="S77" s="84" t="s">
        <v>148</v>
      </c>
      <c r="T77" s="85" t="s">
        <v>149</v>
      </c>
    </row>
    <row r="78" spans="2:63" s="1" customFormat="1" ht="29.25" customHeight="1">
      <c r="B78" s="43"/>
      <c r="C78" s="89" t="s">
        <v>123</v>
      </c>
      <c r="D78" s="65"/>
      <c r="E78" s="65"/>
      <c r="F78" s="65"/>
      <c r="G78" s="65"/>
      <c r="H78" s="65"/>
      <c r="I78" s="174"/>
      <c r="J78" s="183">
        <f>BK78</f>
        <v>0</v>
      </c>
      <c r="K78" s="65"/>
      <c r="L78" s="63"/>
      <c r="M78" s="86"/>
      <c r="N78" s="87"/>
      <c r="O78" s="87"/>
      <c r="P78" s="184">
        <f>P79</f>
        <v>0</v>
      </c>
      <c r="Q78" s="87"/>
      <c r="R78" s="184">
        <f>R79</f>
        <v>0</v>
      </c>
      <c r="S78" s="87"/>
      <c r="T78" s="185">
        <f>T79</f>
        <v>0</v>
      </c>
      <c r="AT78" s="26" t="s">
        <v>70</v>
      </c>
      <c r="AU78" s="26" t="s">
        <v>124</v>
      </c>
      <c r="BK78" s="186">
        <f>BK79</f>
        <v>0</v>
      </c>
    </row>
    <row r="79" spans="2:63" s="11" customFormat="1" ht="37.4" customHeight="1">
      <c r="B79" s="187"/>
      <c r="C79" s="188"/>
      <c r="D79" s="189" t="s">
        <v>70</v>
      </c>
      <c r="E79" s="190" t="s">
        <v>212</v>
      </c>
      <c r="F79" s="190" t="s">
        <v>213</v>
      </c>
      <c r="G79" s="188"/>
      <c r="H79" s="188"/>
      <c r="I79" s="191"/>
      <c r="J79" s="192">
        <f>BK79</f>
        <v>0</v>
      </c>
      <c r="K79" s="188"/>
      <c r="L79" s="193"/>
      <c r="M79" s="194"/>
      <c r="N79" s="195"/>
      <c r="O79" s="195"/>
      <c r="P79" s="196">
        <f>P80</f>
        <v>0</v>
      </c>
      <c r="Q79" s="195"/>
      <c r="R79" s="196">
        <f>R80</f>
        <v>0</v>
      </c>
      <c r="S79" s="195"/>
      <c r="T79" s="197">
        <f>T80</f>
        <v>0</v>
      </c>
      <c r="AR79" s="198" t="s">
        <v>173</v>
      </c>
      <c r="AT79" s="199" t="s">
        <v>70</v>
      </c>
      <c r="AU79" s="199" t="s">
        <v>71</v>
      </c>
      <c r="AY79" s="198" t="s">
        <v>153</v>
      </c>
      <c r="BK79" s="200">
        <f>BK80</f>
        <v>0</v>
      </c>
    </row>
    <row r="80" spans="2:63" s="11" customFormat="1" ht="19.899999999999999" customHeight="1">
      <c r="B80" s="187"/>
      <c r="C80" s="188"/>
      <c r="D80" s="201" t="s">
        <v>70</v>
      </c>
      <c r="E80" s="202" t="s">
        <v>241</v>
      </c>
      <c r="F80" s="202" t="s">
        <v>213</v>
      </c>
      <c r="G80" s="188"/>
      <c r="H80" s="188"/>
      <c r="I80" s="191"/>
      <c r="J80" s="203">
        <f>BK80</f>
        <v>0</v>
      </c>
      <c r="K80" s="188"/>
      <c r="L80" s="193"/>
      <c r="M80" s="194"/>
      <c r="N80" s="195"/>
      <c r="O80" s="195"/>
      <c r="P80" s="196">
        <f>SUM(P81:P135)</f>
        <v>0</v>
      </c>
      <c r="Q80" s="195"/>
      <c r="R80" s="196">
        <f>SUM(R81:R135)</f>
        <v>0</v>
      </c>
      <c r="S80" s="195"/>
      <c r="T80" s="197">
        <f>SUM(T81:T135)</f>
        <v>0</v>
      </c>
      <c r="AR80" s="198" t="s">
        <v>173</v>
      </c>
      <c r="AT80" s="199" t="s">
        <v>70</v>
      </c>
      <c r="AU80" s="199" t="s">
        <v>79</v>
      </c>
      <c r="AY80" s="198" t="s">
        <v>153</v>
      </c>
      <c r="BK80" s="200">
        <f>SUM(BK81:BK135)</f>
        <v>0</v>
      </c>
    </row>
    <row r="81" spans="2:65" s="1" customFormat="1" ht="44.25" customHeight="1">
      <c r="B81" s="43"/>
      <c r="C81" s="228" t="s">
        <v>79</v>
      </c>
      <c r="D81" s="228" t="s">
        <v>150</v>
      </c>
      <c r="E81" s="229" t="s">
        <v>893</v>
      </c>
      <c r="F81" s="230" t="s">
        <v>894</v>
      </c>
      <c r="G81" s="231" t="s">
        <v>219</v>
      </c>
      <c r="H81" s="232">
        <v>1</v>
      </c>
      <c r="I81" s="233"/>
      <c r="J81" s="234">
        <f t="shared" ref="J81:J112" si="0">ROUND(I81*H81,2)</f>
        <v>0</v>
      </c>
      <c r="K81" s="230" t="s">
        <v>21</v>
      </c>
      <c r="L81" s="235"/>
      <c r="M81" s="236" t="s">
        <v>21</v>
      </c>
      <c r="N81" s="237" t="s">
        <v>42</v>
      </c>
      <c r="O81" s="44"/>
      <c r="P81" s="213">
        <f t="shared" ref="P81:P112" si="1">O81*H81</f>
        <v>0</v>
      </c>
      <c r="Q81" s="213">
        <v>0</v>
      </c>
      <c r="R81" s="213">
        <f t="shared" ref="R81:R112" si="2">Q81*H81</f>
        <v>0</v>
      </c>
      <c r="S81" s="213">
        <v>0</v>
      </c>
      <c r="T81" s="214">
        <f t="shared" ref="T81:T112" si="3">S81*H81</f>
        <v>0</v>
      </c>
      <c r="AR81" s="26" t="s">
        <v>167</v>
      </c>
      <c r="AT81" s="26" t="s">
        <v>150</v>
      </c>
      <c r="AU81" s="26" t="s">
        <v>81</v>
      </c>
      <c r="AY81" s="26" t="s">
        <v>153</v>
      </c>
      <c r="BE81" s="215">
        <f t="shared" ref="BE81:BE112" si="4">IF(N81="základní",J81,0)</f>
        <v>0</v>
      </c>
      <c r="BF81" s="215">
        <f t="shared" ref="BF81:BF112" si="5">IF(N81="snížená",J81,0)</f>
        <v>0</v>
      </c>
      <c r="BG81" s="215">
        <f t="shared" ref="BG81:BG112" si="6">IF(N81="zákl. přenesená",J81,0)</f>
        <v>0</v>
      </c>
      <c r="BH81" s="215">
        <f t="shared" ref="BH81:BH112" si="7">IF(N81="sníž. přenesená",J81,0)</f>
        <v>0</v>
      </c>
      <c r="BI81" s="215">
        <f t="shared" ref="BI81:BI112" si="8">IF(N81="nulová",J81,0)</f>
        <v>0</v>
      </c>
      <c r="BJ81" s="26" t="s">
        <v>79</v>
      </c>
      <c r="BK81" s="215">
        <f t="shared" ref="BK81:BK112" si="9">ROUND(I81*H81,2)</f>
        <v>0</v>
      </c>
      <c r="BL81" s="26" t="s">
        <v>167</v>
      </c>
      <c r="BM81" s="26" t="s">
        <v>895</v>
      </c>
    </row>
    <row r="82" spans="2:65" s="1" customFormat="1" ht="31.5" customHeight="1">
      <c r="B82" s="43"/>
      <c r="C82" s="228" t="s">
        <v>81</v>
      </c>
      <c r="D82" s="228" t="s">
        <v>150</v>
      </c>
      <c r="E82" s="229" t="s">
        <v>896</v>
      </c>
      <c r="F82" s="230" t="s">
        <v>897</v>
      </c>
      <c r="G82" s="231" t="s">
        <v>219</v>
      </c>
      <c r="H82" s="232">
        <v>31</v>
      </c>
      <c r="I82" s="233"/>
      <c r="J82" s="234">
        <f t="shared" si="0"/>
        <v>0</v>
      </c>
      <c r="K82" s="230" t="s">
        <v>21</v>
      </c>
      <c r="L82" s="235"/>
      <c r="M82" s="236" t="s">
        <v>21</v>
      </c>
      <c r="N82" s="237" t="s">
        <v>42</v>
      </c>
      <c r="O82" s="44"/>
      <c r="P82" s="213">
        <f t="shared" si="1"/>
        <v>0</v>
      </c>
      <c r="Q82" s="213">
        <v>0</v>
      </c>
      <c r="R82" s="213">
        <f t="shared" si="2"/>
        <v>0</v>
      </c>
      <c r="S82" s="213">
        <v>0</v>
      </c>
      <c r="T82" s="214">
        <f t="shared" si="3"/>
        <v>0</v>
      </c>
      <c r="AR82" s="26" t="s">
        <v>167</v>
      </c>
      <c r="AT82" s="26" t="s">
        <v>150</v>
      </c>
      <c r="AU82" s="26" t="s">
        <v>81</v>
      </c>
      <c r="AY82" s="26" t="s">
        <v>153</v>
      </c>
      <c r="BE82" s="215">
        <f t="shared" si="4"/>
        <v>0</v>
      </c>
      <c r="BF82" s="215">
        <f t="shared" si="5"/>
        <v>0</v>
      </c>
      <c r="BG82" s="215">
        <f t="shared" si="6"/>
        <v>0</v>
      </c>
      <c r="BH82" s="215">
        <f t="shared" si="7"/>
        <v>0</v>
      </c>
      <c r="BI82" s="215">
        <f t="shared" si="8"/>
        <v>0</v>
      </c>
      <c r="BJ82" s="26" t="s">
        <v>79</v>
      </c>
      <c r="BK82" s="215">
        <f t="shared" si="9"/>
        <v>0</v>
      </c>
      <c r="BL82" s="26" t="s">
        <v>167</v>
      </c>
      <c r="BM82" s="26" t="s">
        <v>898</v>
      </c>
    </row>
    <row r="83" spans="2:65" s="1" customFormat="1" ht="31.5" customHeight="1">
      <c r="B83" s="43"/>
      <c r="C83" s="228" t="s">
        <v>152</v>
      </c>
      <c r="D83" s="228" t="s">
        <v>150</v>
      </c>
      <c r="E83" s="229" t="s">
        <v>899</v>
      </c>
      <c r="F83" s="230" t="s">
        <v>900</v>
      </c>
      <c r="G83" s="231" t="s">
        <v>219</v>
      </c>
      <c r="H83" s="232">
        <v>1</v>
      </c>
      <c r="I83" s="233"/>
      <c r="J83" s="234">
        <f t="shared" si="0"/>
        <v>0</v>
      </c>
      <c r="K83" s="230" t="s">
        <v>21</v>
      </c>
      <c r="L83" s="235"/>
      <c r="M83" s="236" t="s">
        <v>21</v>
      </c>
      <c r="N83" s="237" t="s">
        <v>42</v>
      </c>
      <c r="O83" s="44"/>
      <c r="P83" s="213">
        <f t="shared" si="1"/>
        <v>0</v>
      </c>
      <c r="Q83" s="213">
        <v>0</v>
      </c>
      <c r="R83" s="213">
        <f t="shared" si="2"/>
        <v>0</v>
      </c>
      <c r="S83" s="213">
        <v>0</v>
      </c>
      <c r="T83" s="214">
        <f t="shared" si="3"/>
        <v>0</v>
      </c>
      <c r="AR83" s="26" t="s">
        <v>167</v>
      </c>
      <c r="AT83" s="26" t="s">
        <v>150</v>
      </c>
      <c r="AU83" s="26" t="s">
        <v>81</v>
      </c>
      <c r="AY83" s="26" t="s">
        <v>153</v>
      </c>
      <c r="BE83" s="215">
        <f t="shared" si="4"/>
        <v>0</v>
      </c>
      <c r="BF83" s="215">
        <f t="shared" si="5"/>
        <v>0</v>
      </c>
      <c r="BG83" s="215">
        <f t="shared" si="6"/>
        <v>0</v>
      </c>
      <c r="BH83" s="215">
        <f t="shared" si="7"/>
        <v>0</v>
      </c>
      <c r="BI83" s="215">
        <f t="shared" si="8"/>
        <v>0</v>
      </c>
      <c r="BJ83" s="26" t="s">
        <v>79</v>
      </c>
      <c r="BK83" s="215">
        <f t="shared" si="9"/>
        <v>0</v>
      </c>
      <c r="BL83" s="26" t="s">
        <v>167</v>
      </c>
      <c r="BM83" s="26" t="s">
        <v>901</v>
      </c>
    </row>
    <row r="84" spans="2:65" s="1" customFormat="1" ht="22.5" customHeight="1">
      <c r="B84" s="43"/>
      <c r="C84" s="228" t="s">
        <v>173</v>
      </c>
      <c r="D84" s="228" t="s">
        <v>150</v>
      </c>
      <c r="E84" s="229" t="s">
        <v>902</v>
      </c>
      <c r="F84" s="230" t="s">
        <v>903</v>
      </c>
      <c r="G84" s="231" t="s">
        <v>219</v>
      </c>
      <c r="H84" s="232">
        <v>32</v>
      </c>
      <c r="I84" s="233"/>
      <c r="J84" s="234">
        <f t="shared" si="0"/>
        <v>0</v>
      </c>
      <c r="K84" s="230" t="s">
        <v>21</v>
      </c>
      <c r="L84" s="235"/>
      <c r="M84" s="236" t="s">
        <v>21</v>
      </c>
      <c r="N84" s="237" t="s">
        <v>42</v>
      </c>
      <c r="O84" s="44"/>
      <c r="P84" s="213">
        <f t="shared" si="1"/>
        <v>0</v>
      </c>
      <c r="Q84" s="213">
        <v>0</v>
      </c>
      <c r="R84" s="213">
        <f t="shared" si="2"/>
        <v>0</v>
      </c>
      <c r="S84" s="213">
        <v>0</v>
      </c>
      <c r="T84" s="214">
        <f t="shared" si="3"/>
        <v>0</v>
      </c>
      <c r="AR84" s="26" t="s">
        <v>167</v>
      </c>
      <c r="AT84" s="26" t="s">
        <v>150</v>
      </c>
      <c r="AU84" s="26" t="s">
        <v>81</v>
      </c>
      <c r="AY84" s="26" t="s">
        <v>153</v>
      </c>
      <c r="BE84" s="215">
        <f t="shared" si="4"/>
        <v>0</v>
      </c>
      <c r="BF84" s="215">
        <f t="shared" si="5"/>
        <v>0</v>
      </c>
      <c r="BG84" s="215">
        <f t="shared" si="6"/>
        <v>0</v>
      </c>
      <c r="BH84" s="215">
        <f t="shared" si="7"/>
        <v>0</v>
      </c>
      <c r="BI84" s="215">
        <f t="shared" si="8"/>
        <v>0</v>
      </c>
      <c r="BJ84" s="26" t="s">
        <v>79</v>
      </c>
      <c r="BK84" s="215">
        <f t="shared" si="9"/>
        <v>0</v>
      </c>
      <c r="BL84" s="26" t="s">
        <v>167</v>
      </c>
      <c r="BM84" s="26" t="s">
        <v>904</v>
      </c>
    </row>
    <row r="85" spans="2:65" s="1" customFormat="1" ht="22.5" customHeight="1">
      <c r="B85" s="43"/>
      <c r="C85" s="228" t="s">
        <v>177</v>
      </c>
      <c r="D85" s="228" t="s">
        <v>150</v>
      </c>
      <c r="E85" s="229" t="s">
        <v>905</v>
      </c>
      <c r="F85" s="230" t="s">
        <v>906</v>
      </c>
      <c r="G85" s="231" t="s">
        <v>219</v>
      </c>
      <c r="H85" s="232">
        <v>6</v>
      </c>
      <c r="I85" s="233"/>
      <c r="J85" s="234">
        <f t="shared" si="0"/>
        <v>0</v>
      </c>
      <c r="K85" s="230" t="s">
        <v>21</v>
      </c>
      <c r="L85" s="235"/>
      <c r="M85" s="236" t="s">
        <v>21</v>
      </c>
      <c r="N85" s="237" t="s">
        <v>42</v>
      </c>
      <c r="O85" s="44"/>
      <c r="P85" s="213">
        <f t="shared" si="1"/>
        <v>0</v>
      </c>
      <c r="Q85" s="213">
        <v>0</v>
      </c>
      <c r="R85" s="213">
        <f t="shared" si="2"/>
        <v>0</v>
      </c>
      <c r="S85" s="213">
        <v>0</v>
      </c>
      <c r="T85" s="214">
        <f t="shared" si="3"/>
        <v>0</v>
      </c>
      <c r="AR85" s="26" t="s">
        <v>167</v>
      </c>
      <c r="AT85" s="26" t="s">
        <v>150</v>
      </c>
      <c r="AU85" s="26" t="s">
        <v>81</v>
      </c>
      <c r="AY85" s="26" t="s">
        <v>153</v>
      </c>
      <c r="BE85" s="215">
        <f t="shared" si="4"/>
        <v>0</v>
      </c>
      <c r="BF85" s="215">
        <f t="shared" si="5"/>
        <v>0</v>
      </c>
      <c r="BG85" s="215">
        <f t="shared" si="6"/>
        <v>0</v>
      </c>
      <c r="BH85" s="215">
        <f t="shared" si="7"/>
        <v>0</v>
      </c>
      <c r="BI85" s="215">
        <f t="shared" si="8"/>
        <v>0</v>
      </c>
      <c r="BJ85" s="26" t="s">
        <v>79</v>
      </c>
      <c r="BK85" s="215">
        <f t="shared" si="9"/>
        <v>0</v>
      </c>
      <c r="BL85" s="26" t="s">
        <v>167</v>
      </c>
      <c r="BM85" s="26" t="s">
        <v>907</v>
      </c>
    </row>
    <row r="86" spans="2:65" s="1" customFormat="1" ht="31.5" customHeight="1">
      <c r="B86" s="43"/>
      <c r="C86" s="228" t="s">
        <v>182</v>
      </c>
      <c r="D86" s="228" t="s">
        <v>150</v>
      </c>
      <c r="E86" s="229" t="s">
        <v>908</v>
      </c>
      <c r="F86" s="230" t="s">
        <v>909</v>
      </c>
      <c r="G86" s="231" t="s">
        <v>219</v>
      </c>
      <c r="H86" s="232">
        <v>1</v>
      </c>
      <c r="I86" s="233"/>
      <c r="J86" s="234">
        <f t="shared" si="0"/>
        <v>0</v>
      </c>
      <c r="K86" s="230" t="s">
        <v>21</v>
      </c>
      <c r="L86" s="235"/>
      <c r="M86" s="236" t="s">
        <v>21</v>
      </c>
      <c r="N86" s="237" t="s">
        <v>42</v>
      </c>
      <c r="O86" s="44"/>
      <c r="P86" s="213">
        <f t="shared" si="1"/>
        <v>0</v>
      </c>
      <c r="Q86" s="213">
        <v>0</v>
      </c>
      <c r="R86" s="213">
        <f t="shared" si="2"/>
        <v>0</v>
      </c>
      <c r="S86" s="213">
        <v>0</v>
      </c>
      <c r="T86" s="214">
        <f t="shared" si="3"/>
        <v>0</v>
      </c>
      <c r="AR86" s="26" t="s">
        <v>167</v>
      </c>
      <c r="AT86" s="26" t="s">
        <v>150</v>
      </c>
      <c r="AU86" s="26" t="s">
        <v>81</v>
      </c>
      <c r="AY86" s="26" t="s">
        <v>153</v>
      </c>
      <c r="BE86" s="215">
        <f t="shared" si="4"/>
        <v>0</v>
      </c>
      <c r="BF86" s="215">
        <f t="shared" si="5"/>
        <v>0</v>
      </c>
      <c r="BG86" s="215">
        <f t="shared" si="6"/>
        <v>0</v>
      </c>
      <c r="BH86" s="215">
        <f t="shared" si="7"/>
        <v>0</v>
      </c>
      <c r="BI86" s="215">
        <f t="shared" si="8"/>
        <v>0</v>
      </c>
      <c r="BJ86" s="26" t="s">
        <v>79</v>
      </c>
      <c r="BK86" s="215">
        <f t="shared" si="9"/>
        <v>0</v>
      </c>
      <c r="BL86" s="26" t="s">
        <v>167</v>
      </c>
      <c r="BM86" s="26" t="s">
        <v>910</v>
      </c>
    </row>
    <row r="87" spans="2:65" s="1" customFormat="1" ht="44.25" customHeight="1">
      <c r="B87" s="43"/>
      <c r="C87" s="228" t="s">
        <v>186</v>
      </c>
      <c r="D87" s="228" t="s">
        <v>150</v>
      </c>
      <c r="E87" s="229" t="s">
        <v>911</v>
      </c>
      <c r="F87" s="230" t="s">
        <v>912</v>
      </c>
      <c r="G87" s="231" t="s">
        <v>219</v>
      </c>
      <c r="H87" s="232">
        <v>1</v>
      </c>
      <c r="I87" s="233"/>
      <c r="J87" s="234">
        <f t="shared" si="0"/>
        <v>0</v>
      </c>
      <c r="K87" s="230" t="s">
        <v>21</v>
      </c>
      <c r="L87" s="235"/>
      <c r="M87" s="236" t="s">
        <v>21</v>
      </c>
      <c r="N87" s="237" t="s">
        <v>42</v>
      </c>
      <c r="O87" s="44"/>
      <c r="P87" s="213">
        <f t="shared" si="1"/>
        <v>0</v>
      </c>
      <c r="Q87" s="213">
        <v>0</v>
      </c>
      <c r="R87" s="213">
        <f t="shared" si="2"/>
        <v>0</v>
      </c>
      <c r="S87" s="213">
        <v>0</v>
      </c>
      <c r="T87" s="214">
        <f t="shared" si="3"/>
        <v>0</v>
      </c>
      <c r="AR87" s="26" t="s">
        <v>167</v>
      </c>
      <c r="AT87" s="26" t="s">
        <v>150</v>
      </c>
      <c r="AU87" s="26" t="s">
        <v>81</v>
      </c>
      <c r="AY87" s="26" t="s">
        <v>153</v>
      </c>
      <c r="BE87" s="215">
        <f t="shared" si="4"/>
        <v>0</v>
      </c>
      <c r="BF87" s="215">
        <f t="shared" si="5"/>
        <v>0</v>
      </c>
      <c r="BG87" s="215">
        <f t="shared" si="6"/>
        <v>0</v>
      </c>
      <c r="BH87" s="215">
        <f t="shared" si="7"/>
        <v>0</v>
      </c>
      <c r="BI87" s="215">
        <f t="shared" si="8"/>
        <v>0</v>
      </c>
      <c r="BJ87" s="26" t="s">
        <v>79</v>
      </c>
      <c r="BK87" s="215">
        <f t="shared" si="9"/>
        <v>0</v>
      </c>
      <c r="BL87" s="26" t="s">
        <v>167</v>
      </c>
      <c r="BM87" s="26" t="s">
        <v>913</v>
      </c>
    </row>
    <row r="88" spans="2:65" s="1" customFormat="1" ht="22.5" customHeight="1">
      <c r="B88" s="43"/>
      <c r="C88" s="228" t="s">
        <v>192</v>
      </c>
      <c r="D88" s="228" t="s">
        <v>150</v>
      </c>
      <c r="E88" s="229" t="s">
        <v>914</v>
      </c>
      <c r="F88" s="230" t="s">
        <v>915</v>
      </c>
      <c r="G88" s="231" t="s">
        <v>219</v>
      </c>
      <c r="H88" s="232">
        <v>1</v>
      </c>
      <c r="I88" s="233"/>
      <c r="J88" s="234">
        <f t="shared" si="0"/>
        <v>0</v>
      </c>
      <c r="K88" s="230" t="s">
        <v>21</v>
      </c>
      <c r="L88" s="235"/>
      <c r="M88" s="236" t="s">
        <v>21</v>
      </c>
      <c r="N88" s="237" t="s">
        <v>42</v>
      </c>
      <c r="O88" s="44"/>
      <c r="P88" s="213">
        <f t="shared" si="1"/>
        <v>0</v>
      </c>
      <c r="Q88" s="213">
        <v>0</v>
      </c>
      <c r="R88" s="213">
        <f t="shared" si="2"/>
        <v>0</v>
      </c>
      <c r="S88" s="213">
        <v>0</v>
      </c>
      <c r="T88" s="214">
        <f t="shared" si="3"/>
        <v>0</v>
      </c>
      <c r="AR88" s="26" t="s">
        <v>167</v>
      </c>
      <c r="AT88" s="26" t="s">
        <v>150</v>
      </c>
      <c r="AU88" s="26" t="s">
        <v>81</v>
      </c>
      <c r="AY88" s="26" t="s">
        <v>153</v>
      </c>
      <c r="BE88" s="215">
        <f t="shared" si="4"/>
        <v>0</v>
      </c>
      <c r="BF88" s="215">
        <f t="shared" si="5"/>
        <v>0</v>
      </c>
      <c r="BG88" s="215">
        <f t="shared" si="6"/>
        <v>0</v>
      </c>
      <c r="BH88" s="215">
        <f t="shared" si="7"/>
        <v>0</v>
      </c>
      <c r="BI88" s="215">
        <f t="shared" si="8"/>
        <v>0</v>
      </c>
      <c r="BJ88" s="26" t="s">
        <v>79</v>
      </c>
      <c r="BK88" s="215">
        <f t="shared" si="9"/>
        <v>0</v>
      </c>
      <c r="BL88" s="26" t="s">
        <v>167</v>
      </c>
      <c r="BM88" s="26" t="s">
        <v>916</v>
      </c>
    </row>
    <row r="89" spans="2:65" s="1" customFormat="1" ht="22.5" customHeight="1">
      <c r="B89" s="43"/>
      <c r="C89" s="228" t="s">
        <v>196</v>
      </c>
      <c r="D89" s="228" t="s">
        <v>150</v>
      </c>
      <c r="E89" s="229" t="s">
        <v>917</v>
      </c>
      <c r="F89" s="230" t="s">
        <v>918</v>
      </c>
      <c r="G89" s="231" t="s">
        <v>219</v>
      </c>
      <c r="H89" s="232">
        <v>2</v>
      </c>
      <c r="I89" s="233"/>
      <c r="J89" s="234">
        <f t="shared" si="0"/>
        <v>0</v>
      </c>
      <c r="K89" s="230" t="s">
        <v>21</v>
      </c>
      <c r="L89" s="235"/>
      <c r="M89" s="236" t="s">
        <v>21</v>
      </c>
      <c r="N89" s="237" t="s">
        <v>42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167</v>
      </c>
      <c r="AT89" s="26" t="s">
        <v>150</v>
      </c>
      <c r="AU89" s="26" t="s">
        <v>81</v>
      </c>
      <c r="AY89" s="26" t="s">
        <v>153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79</v>
      </c>
      <c r="BK89" s="215">
        <f t="shared" si="9"/>
        <v>0</v>
      </c>
      <c r="BL89" s="26" t="s">
        <v>167</v>
      </c>
      <c r="BM89" s="26" t="s">
        <v>919</v>
      </c>
    </row>
    <row r="90" spans="2:65" s="1" customFormat="1" ht="22.5" customHeight="1">
      <c r="B90" s="43"/>
      <c r="C90" s="228" t="s">
        <v>201</v>
      </c>
      <c r="D90" s="228" t="s">
        <v>150</v>
      </c>
      <c r="E90" s="229" t="s">
        <v>920</v>
      </c>
      <c r="F90" s="230" t="s">
        <v>921</v>
      </c>
      <c r="G90" s="231" t="s">
        <v>219</v>
      </c>
      <c r="H90" s="232">
        <v>4</v>
      </c>
      <c r="I90" s="233"/>
      <c r="J90" s="234">
        <f t="shared" si="0"/>
        <v>0</v>
      </c>
      <c r="K90" s="230" t="s">
        <v>21</v>
      </c>
      <c r="L90" s="235"/>
      <c r="M90" s="236" t="s">
        <v>21</v>
      </c>
      <c r="N90" s="237" t="s">
        <v>42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167</v>
      </c>
      <c r="AT90" s="26" t="s">
        <v>150</v>
      </c>
      <c r="AU90" s="26" t="s">
        <v>81</v>
      </c>
      <c r="AY90" s="26" t="s">
        <v>153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79</v>
      </c>
      <c r="BK90" s="215">
        <f t="shared" si="9"/>
        <v>0</v>
      </c>
      <c r="BL90" s="26" t="s">
        <v>167</v>
      </c>
      <c r="BM90" s="26" t="s">
        <v>922</v>
      </c>
    </row>
    <row r="91" spans="2:65" s="1" customFormat="1" ht="22.5" customHeight="1">
      <c r="B91" s="43"/>
      <c r="C91" s="228" t="s">
        <v>207</v>
      </c>
      <c r="D91" s="228" t="s">
        <v>150</v>
      </c>
      <c r="E91" s="229" t="s">
        <v>923</v>
      </c>
      <c r="F91" s="230" t="s">
        <v>924</v>
      </c>
      <c r="G91" s="231" t="s">
        <v>219</v>
      </c>
      <c r="H91" s="232">
        <v>4</v>
      </c>
      <c r="I91" s="233"/>
      <c r="J91" s="234">
        <f t="shared" si="0"/>
        <v>0</v>
      </c>
      <c r="K91" s="230" t="s">
        <v>21</v>
      </c>
      <c r="L91" s="235"/>
      <c r="M91" s="236" t="s">
        <v>21</v>
      </c>
      <c r="N91" s="237" t="s">
        <v>42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167</v>
      </c>
      <c r="AT91" s="26" t="s">
        <v>150</v>
      </c>
      <c r="AU91" s="26" t="s">
        <v>81</v>
      </c>
      <c r="AY91" s="26" t="s">
        <v>153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79</v>
      </c>
      <c r="BK91" s="215">
        <f t="shared" si="9"/>
        <v>0</v>
      </c>
      <c r="BL91" s="26" t="s">
        <v>167</v>
      </c>
      <c r="BM91" s="26" t="s">
        <v>925</v>
      </c>
    </row>
    <row r="92" spans="2:65" s="1" customFormat="1" ht="22.5" customHeight="1">
      <c r="B92" s="43"/>
      <c r="C92" s="228" t="s">
        <v>242</v>
      </c>
      <c r="D92" s="228" t="s">
        <v>150</v>
      </c>
      <c r="E92" s="229" t="s">
        <v>926</v>
      </c>
      <c r="F92" s="230" t="s">
        <v>927</v>
      </c>
      <c r="G92" s="231" t="s">
        <v>219</v>
      </c>
      <c r="H92" s="232">
        <v>2</v>
      </c>
      <c r="I92" s="233"/>
      <c r="J92" s="234">
        <f t="shared" si="0"/>
        <v>0</v>
      </c>
      <c r="K92" s="230" t="s">
        <v>21</v>
      </c>
      <c r="L92" s="235"/>
      <c r="M92" s="236" t="s">
        <v>21</v>
      </c>
      <c r="N92" s="237" t="s">
        <v>42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167</v>
      </c>
      <c r="AT92" s="26" t="s">
        <v>150</v>
      </c>
      <c r="AU92" s="26" t="s">
        <v>81</v>
      </c>
      <c r="AY92" s="26" t="s">
        <v>153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79</v>
      </c>
      <c r="BK92" s="215">
        <f t="shared" si="9"/>
        <v>0</v>
      </c>
      <c r="BL92" s="26" t="s">
        <v>167</v>
      </c>
      <c r="BM92" s="26" t="s">
        <v>928</v>
      </c>
    </row>
    <row r="93" spans="2:65" s="1" customFormat="1" ht="22.5" customHeight="1">
      <c r="B93" s="43"/>
      <c r="C93" s="228" t="s">
        <v>247</v>
      </c>
      <c r="D93" s="228" t="s">
        <v>150</v>
      </c>
      <c r="E93" s="229" t="s">
        <v>929</v>
      </c>
      <c r="F93" s="230" t="s">
        <v>930</v>
      </c>
      <c r="G93" s="231" t="s">
        <v>219</v>
      </c>
      <c r="H93" s="232">
        <v>1</v>
      </c>
      <c r="I93" s="233"/>
      <c r="J93" s="234">
        <f t="shared" si="0"/>
        <v>0</v>
      </c>
      <c r="K93" s="230" t="s">
        <v>21</v>
      </c>
      <c r="L93" s="235"/>
      <c r="M93" s="236" t="s">
        <v>21</v>
      </c>
      <c r="N93" s="237" t="s">
        <v>42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674</v>
      </c>
      <c r="AT93" s="26" t="s">
        <v>150</v>
      </c>
      <c r="AU93" s="26" t="s">
        <v>81</v>
      </c>
      <c r="AY93" s="26" t="s">
        <v>153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79</v>
      </c>
      <c r="BK93" s="215">
        <f t="shared" si="9"/>
        <v>0</v>
      </c>
      <c r="BL93" s="26" t="s">
        <v>161</v>
      </c>
      <c r="BM93" s="26" t="s">
        <v>931</v>
      </c>
    </row>
    <row r="94" spans="2:65" s="1" customFormat="1" ht="22.5" customHeight="1">
      <c r="B94" s="43"/>
      <c r="C94" s="228" t="s">
        <v>251</v>
      </c>
      <c r="D94" s="228" t="s">
        <v>150</v>
      </c>
      <c r="E94" s="229" t="s">
        <v>932</v>
      </c>
      <c r="F94" s="230" t="s">
        <v>933</v>
      </c>
      <c r="G94" s="231" t="s">
        <v>934</v>
      </c>
      <c r="H94" s="232">
        <v>10</v>
      </c>
      <c r="I94" s="233"/>
      <c r="J94" s="234">
        <f t="shared" si="0"/>
        <v>0</v>
      </c>
      <c r="K94" s="230" t="s">
        <v>21</v>
      </c>
      <c r="L94" s="235"/>
      <c r="M94" s="236" t="s">
        <v>21</v>
      </c>
      <c r="N94" s="237" t="s">
        <v>42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674</v>
      </c>
      <c r="AT94" s="26" t="s">
        <v>150</v>
      </c>
      <c r="AU94" s="26" t="s">
        <v>81</v>
      </c>
      <c r="AY94" s="26" t="s">
        <v>153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79</v>
      </c>
      <c r="BK94" s="215">
        <f t="shared" si="9"/>
        <v>0</v>
      </c>
      <c r="BL94" s="26" t="s">
        <v>161</v>
      </c>
      <c r="BM94" s="26" t="s">
        <v>935</v>
      </c>
    </row>
    <row r="95" spans="2:65" s="1" customFormat="1" ht="22.5" customHeight="1">
      <c r="B95" s="43"/>
      <c r="C95" s="228" t="s">
        <v>10</v>
      </c>
      <c r="D95" s="228" t="s">
        <v>150</v>
      </c>
      <c r="E95" s="229" t="s">
        <v>936</v>
      </c>
      <c r="F95" s="230" t="s">
        <v>937</v>
      </c>
      <c r="G95" s="231" t="s">
        <v>219</v>
      </c>
      <c r="H95" s="232">
        <v>1</v>
      </c>
      <c r="I95" s="233"/>
      <c r="J95" s="234">
        <f t="shared" si="0"/>
        <v>0</v>
      </c>
      <c r="K95" s="230" t="s">
        <v>21</v>
      </c>
      <c r="L95" s="235"/>
      <c r="M95" s="236" t="s">
        <v>21</v>
      </c>
      <c r="N95" s="237" t="s">
        <v>42</v>
      </c>
      <c r="O95" s="44"/>
      <c r="P95" s="213">
        <f t="shared" si="1"/>
        <v>0</v>
      </c>
      <c r="Q95" s="213">
        <v>0</v>
      </c>
      <c r="R95" s="213">
        <f t="shared" si="2"/>
        <v>0</v>
      </c>
      <c r="S95" s="213">
        <v>0</v>
      </c>
      <c r="T95" s="214">
        <f t="shared" si="3"/>
        <v>0</v>
      </c>
      <c r="AR95" s="26" t="s">
        <v>674</v>
      </c>
      <c r="AT95" s="26" t="s">
        <v>150</v>
      </c>
      <c r="AU95" s="26" t="s">
        <v>81</v>
      </c>
      <c r="AY95" s="26" t="s">
        <v>153</v>
      </c>
      <c r="BE95" s="215">
        <f t="shared" si="4"/>
        <v>0</v>
      </c>
      <c r="BF95" s="215">
        <f t="shared" si="5"/>
        <v>0</v>
      </c>
      <c r="BG95" s="215">
        <f t="shared" si="6"/>
        <v>0</v>
      </c>
      <c r="BH95" s="215">
        <f t="shared" si="7"/>
        <v>0</v>
      </c>
      <c r="BI95" s="215">
        <f t="shared" si="8"/>
        <v>0</v>
      </c>
      <c r="BJ95" s="26" t="s">
        <v>79</v>
      </c>
      <c r="BK95" s="215">
        <f t="shared" si="9"/>
        <v>0</v>
      </c>
      <c r="BL95" s="26" t="s">
        <v>161</v>
      </c>
      <c r="BM95" s="26" t="s">
        <v>938</v>
      </c>
    </row>
    <row r="96" spans="2:65" s="1" customFormat="1" ht="22.5" customHeight="1">
      <c r="B96" s="43"/>
      <c r="C96" s="228" t="s">
        <v>258</v>
      </c>
      <c r="D96" s="228" t="s">
        <v>150</v>
      </c>
      <c r="E96" s="229" t="s">
        <v>939</v>
      </c>
      <c r="F96" s="230" t="s">
        <v>940</v>
      </c>
      <c r="G96" s="231" t="s">
        <v>219</v>
      </c>
      <c r="H96" s="232">
        <v>2</v>
      </c>
      <c r="I96" s="233"/>
      <c r="J96" s="234">
        <f t="shared" si="0"/>
        <v>0</v>
      </c>
      <c r="K96" s="230" t="s">
        <v>21</v>
      </c>
      <c r="L96" s="235"/>
      <c r="M96" s="236" t="s">
        <v>21</v>
      </c>
      <c r="N96" s="237" t="s">
        <v>42</v>
      </c>
      <c r="O96" s="44"/>
      <c r="P96" s="213">
        <f t="shared" si="1"/>
        <v>0</v>
      </c>
      <c r="Q96" s="213">
        <v>0</v>
      </c>
      <c r="R96" s="213">
        <f t="shared" si="2"/>
        <v>0</v>
      </c>
      <c r="S96" s="213">
        <v>0</v>
      </c>
      <c r="T96" s="214">
        <f t="shared" si="3"/>
        <v>0</v>
      </c>
      <c r="AR96" s="26" t="s">
        <v>674</v>
      </c>
      <c r="AT96" s="26" t="s">
        <v>150</v>
      </c>
      <c r="AU96" s="26" t="s">
        <v>81</v>
      </c>
      <c r="AY96" s="26" t="s">
        <v>153</v>
      </c>
      <c r="BE96" s="215">
        <f t="shared" si="4"/>
        <v>0</v>
      </c>
      <c r="BF96" s="215">
        <f t="shared" si="5"/>
        <v>0</v>
      </c>
      <c r="BG96" s="215">
        <f t="shared" si="6"/>
        <v>0</v>
      </c>
      <c r="BH96" s="215">
        <f t="shared" si="7"/>
        <v>0</v>
      </c>
      <c r="BI96" s="215">
        <f t="shared" si="8"/>
        <v>0</v>
      </c>
      <c r="BJ96" s="26" t="s">
        <v>79</v>
      </c>
      <c r="BK96" s="215">
        <f t="shared" si="9"/>
        <v>0</v>
      </c>
      <c r="BL96" s="26" t="s">
        <v>161</v>
      </c>
      <c r="BM96" s="26" t="s">
        <v>941</v>
      </c>
    </row>
    <row r="97" spans="2:65" s="1" customFormat="1" ht="22.5" customHeight="1">
      <c r="B97" s="43"/>
      <c r="C97" s="228" t="s">
        <v>262</v>
      </c>
      <c r="D97" s="228" t="s">
        <v>150</v>
      </c>
      <c r="E97" s="229" t="s">
        <v>942</v>
      </c>
      <c r="F97" s="230" t="s">
        <v>943</v>
      </c>
      <c r="G97" s="231" t="s">
        <v>245</v>
      </c>
      <c r="H97" s="232">
        <v>1</v>
      </c>
      <c r="I97" s="233"/>
      <c r="J97" s="234">
        <f t="shared" si="0"/>
        <v>0</v>
      </c>
      <c r="K97" s="230" t="s">
        <v>21</v>
      </c>
      <c r="L97" s="235"/>
      <c r="M97" s="236" t="s">
        <v>21</v>
      </c>
      <c r="N97" s="237" t="s">
        <v>42</v>
      </c>
      <c r="O97" s="44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6" t="s">
        <v>674</v>
      </c>
      <c r="AT97" s="26" t="s">
        <v>150</v>
      </c>
      <c r="AU97" s="26" t="s">
        <v>81</v>
      </c>
      <c r="AY97" s="26" t="s">
        <v>153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6" t="s">
        <v>79</v>
      </c>
      <c r="BK97" s="215">
        <f t="shared" si="9"/>
        <v>0</v>
      </c>
      <c r="BL97" s="26" t="s">
        <v>161</v>
      </c>
      <c r="BM97" s="26" t="s">
        <v>944</v>
      </c>
    </row>
    <row r="98" spans="2:65" s="1" customFormat="1" ht="22.5" customHeight="1">
      <c r="B98" s="43"/>
      <c r="C98" s="228" t="s">
        <v>216</v>
      </c>
      <c r="D98" s="228" t="s">
        <v>150</v>
      </c>
      <c r="E98" s="229" t="s">
        <v>945</v>
      </c>
      <c r="F98" s="230" t="s">
        <v>946</v>
      </c>
      <c r="G98" s="231" t="s">
        <v>219</v>
      </c>
      <c r="H98" s="232">
        <v>32</v>
      </c>
      <c r="I98" s="233"/>
      <c r="J98" s="234">
        <f t="shared" si="0"/>
        <v>0</v>
      </c>
      <c r="K98" s="230" t="s">
        <v>21</v>
      </c>
      <c r="L98" s="235"/>
      <c r="M98" s="236" t="s">
        <v>21</v>
      </c>
      <c r="N98" s="237" t="s">
        <v>42</v>
      </c>
      <c r="O98" s="44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6" t="s">
        <v>674</v>
      </c>
      <c r="AT98" s="26" t="s">
        <v>150</v>
      </c>
      <c r="AU98" s="26" t="s">
        <v>81</v>
      </c>
      <c r="AY98" s="26" t="s">
        <v>153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6" t="s">
        <v>79</v>
      </c>
      <c r="BK98" s="215">
        <f t="shared" si="9"/>
        <v>0</v>
      </c>
      <c r="BL98" s="26" t="s">
        <v>161</v>
      </c>
      <c r="BM98" s="26" t="s">
        <v>947</v>
      </c>
    </row>
    <row r="99" spans="2:65" s="1" customFormat="1" ht="22.5" customHeight="1">
      <c r="B99" s="43"/>
      <c r="C99" s="228" t="s">
        <v>221</v>
      </c>
      <c r="D99" s="228" t="s">
        <v>150</v>
      </c>
      <c r="E99" s="229" t="s">
        <v>948</v>
      </c>
      <c r="F99" s="230" t="s">
        <v>949</v>
      </c>
      <c r="G99" s="231" t="s">
        <v>219</v>
      </c>
      <c r="H99" s="232">
        <v>32</v>
      </c>
      <c r="I99" s="233"/>
      <c r="J99" s="234">
        <f t="shared" si="0"/>
        <v>0</v>
      </c>
      <c r="K99" s="230" t="s">
        <v>21</v>
      </c>
      <c r="L99" s="235"/>
      <c r="M99" s="236" t="s">
        <v>21</v>
      </c>
      <c r="N99" s="237" t="s">
        <v>42</v>
      </c>
      <c r="O99" s="44"/>
      <c r="P99" s="213">
        <f t="shared" si="1"/>
        <v>0</v>
      </c>
      <c r="Q99" s="213">
        <v>0</v>
      </c>
      <c r="R99" s="213">
        <f t="shared" si="2"/>
        <v>0</v>
      </c>
      <c r="S99" s="213">
        <v>0</v>
      </c>
      <c r="T99" s="214">
        <f t="shared" si="3"/>
        <v>0</v>
      </c>
      <c r="AR99" s="26" t="s">
        <v>674</v>
      </c>
      <c r="AT99" s="26" t="s">
        <v>150</v>
      </c>
      <c r="AU99" s="26" t="s">
        <v>81</v>
      </c>
      <c r="AY99" s="26" t="s">
        <v>153</v>
      </c>
      <c r="BE99" s="215">
        <f t="shared" si="4"/>
        <v>0</v>
      </c>
      <c r="BF99" s="215">
        <f t="shared" si="5"/>
        <v>0</v>
      </c>
      <c r="BG99" s="215">
        <f t="shared" si="6"/>
        <v>0</v>
      </c>
      <c r="BH99" s="215">
        <f t="shared" si="7"/>
        <v>0</v>
      </c>
      <c r="BI99" s="215">
        <f t="shared" si="8"/>
        <v>0</v>
      </c>
      <c r="BJ99" s="26" t="s">
        <v>79</v>
      </c>
      <c r="BK99" s="215">
        <f t="shared" si="9"/>
        <v>0</v>
      </c>
      <c r="BL99" s="26" t="s">
        <v>161</v>
      </c>
      <c r="BM99" s="26" t="s">
        <v>950</v>
      </c>
    </row>
    <row r="100" spans="2:65" s="1" customFormat="1" ht="22.5" customHeight="1">
      <c r="B100" s="43"/>
      <c r="C100" s="228" t="s">
        <v>225</v>
      </c>
      <c r="D100" s="228" t="s">
        <v>150</v>
      </c>
      <c r="E100" s="229" t="s">
        <v>951</v>
      </c>
      <c r="F100" s="230" t="s">
        <v>952</v>
      </c>
      <c r="G100" s="231" t="s">
        <v>219</v>
      </c>
      <c r="H100" s="232">
        <v>32</v>
      </c>
      <c r="I100" s="233"/>
      <c r="J100" s="234">
        <f t="shared" si="0"/>
        <v>0</v>
      </c>
      <c r="K100" s="230" t="s">
        <v>21</v>
      </c>
      <c r="L100" s="235"/>
      <c r="M100" s="236" t="s">
        <v>21</v>
      </c>
      <c r="N100" s="237" t="s">
        <v>42</v>
      </c>
      <c r="O100" s="44"/>
      <c r="P100" s="213">
        <f t="shared" si="1"/>
        <v>0</v>
      </c>
      <c r="Q100" s="213">
        <v>0</v>
      </c>
      <c r="R100" s="213">
        <f t="shared" si="2"/>
        <v>0</v>
      </c>
      <c r="S100" s="213">
        <v>0</v>
      </c>
      <c r="T100" s="214">
        <f t="shared" si="3"/>
        <v>0</v>
      </c>
      <c r="AR100" s="26" t="s">
        <v>674</v>
      </c>
      <c r="AT100" s="26" t="s">
        <v>150</v>
      </c>
      <c r="AU100" s="26" t="s">
        <v>81</v>
      </c>
      <c r="AY100" s="26" t="s">
        <v>153</v>
      </c>
      <c r="BE100" s="215">
        <f t="shared" si="4"/>
        <v>0</v>
      </c>
      <c r="BF100" s="215">
        <f t="shared" si="5"/>
        <v>0</v>
      </c>
      <c r="BG100" s="215">
        <f t="shared" si="6"/>
        <v>0</v>
      </c>
      <c r="BH100" s="215">
        <f t="shared" si="7"/>
        <v>0</v>
      </c>
      <c r="BI100" s="215">
        <f t="shared" si="8"/>
        <v>0</v>
      </c>
      <c r="BJ100" s="26" t="s">
        <v>79</v>
      </c>
      <c r="BK100" s="215">
        <f t="shared" si="9"/>
        <v>0</v>
      </c>
      <c r="BL100" s="26" t="s">
        <v>161</v>
      </c>
      <c r="BM100" s="26" t="s">
        <v>953</v>
      </c>
    </row>
    <row r="101" spans="2:65" s="1" customFormat="1" ht="22.5" customHeight="1">
      <c r="B101" s="43"/>
      <c r="C101" s="228" t="s">
        <v>9</v>
      </c>
      <c r="D101" s="228" t="s">
        <v>150</v>
      </c>
      <c r="E101" s="229" t="s">
        <v>954</v>
      </c>
      <c r="F101" s="230" t="s">
        <v>955</v>
      </c>
      <c r="G101" s="231" t="s">
        <v>219</v>
      </c>
      <c r="H101" s="232">
        <v>39</v>
      </c>
      <c r="I101" s="233"/>
      <c r="J101" s="234">
        <f t="shared" si="0"/>
        <v>0</v>
      </c>
      <c r="K101" s="230" t="s">
        <v>21</v>
      </c>
      <c r="L101" s="235"/>
      <c r="M101" s="236" t="s">
        <v>21</v>
      </c>
      <c r="N101" s="237" t="s">
        <v>42</v>
      </c>
      <c r="O101" s="44"/>
      <c r="P101" s="213">
        <f t="shared" si="1"/>
        <v>0</v>
      </c>
      <c r="Q101" s="213">
        <v>0</v>
      </c>
      <c r="R101" s="213">
        <f t="shared" si="2"/>
        <v>0</v>
      </c>
      <c r="S101" s="213">
        <v>0</v>
      </c>
      <c r="T101" s="214">
        <f t="shared" si="3"/>
        <v>0</v>
      </c>
      <c r="AR101" s="26" t="s">
        <v>674</v>
      </c>
      <c r="AT101" s="26" t="s">
        <v>150</v>
      </c>
      <c r="AU101" s="26" t="s">
        <v>81</v>
      </c>
      <c r="AY101" s="26" t="s">
        <v>153</v>
      </c>
      <c r="BE101" s="215">
        <f t="shared" si="4"/>
        <v>0</v>
      </c>
      <c r="BF101" s="215">
        <f t="shared" si="5"/>
        <v>0</v>
      </c>
      <c r="BG101" s="215">
        <f t="shared" si="6"/>
        <v>0</v>
      </c>
      <c r="BH101" s="215">
        <f t="shared" si="7"/>
        <v>0</v>
      </c>
      <c r="BI101" s="215">
        <f t="shared" si="8"/>
        <v>0</v>
      </c>
      <c r="BJ101" s="26" t="s">
        <v>79</v>
      </c>
      <c r="BK101" s="215">
        <f t="shared" si="9"/>
        <v>0</v>
      </c>
      <c r="BL101" s="26" t="s">
        <v>161</v>
      </c>
      <c r="BM101" s="26" t="s">
        <v>956</v>
      </c>
    </row>
    <row r="102" spans="2:65" s="1" customFormat="1" ht="22.5" customHeight="1">
      <c r="B102" s="43"/>
      <c r="C102" s="228" t="s">
        <v>232</v>
      </c>
      <c r="D102" s="228" t="s">
        <v>150</v>
      </c>
      <c r="E102" s="229" t="s">
        <v>957</v>
      </c>
      <c r="F102" s="230" t="s">
        <v>958</v>
      </c>
      <c r="G102" s="231" t="s">
        <v>219</v>
      </c>
      <c r="H102" s="232">
        <v>7</v>
      </c>
      <c r="I102" s="233"/>
      <c r="J102" s="234">
        <f t="shared" si="0"/>
        <v>0</v>
      </c>
      <c r="K102" s="230" t="s">
        <v>21</v>
      </c>
      <c r="L102" s="235"/>
      <c r="M102" s="236" t="s">
        <v>21</v>
      </c>
      <c r="N102" s="237" t="s">
        <v>42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674</v>
      </c>
      <c r="AT102" s="26" t="s">
        <v>150</v>
      </c>
      <c r="AU102" s="26" t="s">
        <v>81</v>
      </c>
      <c r="AY102" s="26" t="s">
        <v>153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79</v>
      </c>
      <c r="BK102" s="215">
        <f t="shared" si="9"/>
        <v>0</v>
      </c>
      <c r="BL102" s="26" t="s">
        <v>161</v>
      </c>
      <c r="BM102" s="26" t="s">
        <v>959</v>
      </c>
    </row>
    <row r="103" spans="2:65" s="1" customFormat="1" ht="22.5" customHeight="1">
      <c r="B103" s="43"/>
      <c r="C103" s="228" t="s">
        <v>236</v>
      </c>
      <c r="D103" s="228" t="s">
        <v>150</v>
      </c>
      <c r="E103" s="229" t="s">
        <v>960</v>
      </c>
      <c r="F103" s="230" t="s">
        <v>961</v>
      </c>
      <c r="G103" s="231" t="s">
        <v>219</v>
      </c>
      <c r="H103" s="232">
        <v>4</v>
      </c>
      <c r="I103" s="233"/>
      <c r="J103" s="234">
        <f t="shared" si="0"/>
        <v>0</v>
      </c>
      <c r="K103" s="230" t="s">
        <v>21</v>
      </c>
      <c r="L103" s="235"/>
      <c r="M103" s="236" t="s">
        <v>21</v>
      </c>
      <c r="N103" s="237" t="s">
        <v>42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674</v>
      </c>
      <c r="AT103" s="26" t="s">
        <v>150</v>
      </c>
      <c r="AU103" s="26" t="s">
        <v>81</v>
      </c>
      <c r="AY103" s="26" t="s">
        <v>153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79</v>
      </c>
      <c r="BK103" s="215">
        <f t="shared" si="9"/>
        <v>0</v>
      </c>
      <c r="BL103" s="26" t="s">
        <v>161</v>
      </c>
      <c r="BM103" s="26" t="s">
        <v>962</v>
      </c>
    </row>
    <row r="104" spans="2:65" s="1" customFormat="1" ht="22.5" customHeight="1">
      <c r="B104" s="43"/>
      <c r="C104" s="228" t="s">
        <v>270</v>
      </c>
      <c r="D104" s="228" t="s">
        <v>150</v>
      </c>
      <c r="E104" s="229" t="s">
        <v>963</v>
      </c>
      <c r="F104" s="230" t="s">
        <v>964</v>
      </c>
      <c r="G104" s="231" t="s">
        <v>189</v>
      </c>
      <c r="H104" s="232">
        <v>400</v>
      </c>
      <c r="I104" s="233"/>
      <c r="J104" s="234">
        <f t="shared" si="0"/>
        <v>0</v>
      </c>
      <c r="K104" s="230" t="s">
        <v>21</v>
      </c>
      <c r="L104" s="235"/>
      <c r="M104" s="236" t="s">
        <v>21</v>
      </c>
      <c r="N104" s="237" t="s">
        <v>42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167</v>
      </c>
      <c r="AT104" s="26" t="s">
        <v>150</v>
      </c>
      <c r="AU104" s="26" t="s">
        <v>81</v>
      </c>
      <c r="AY104" s="26" t="s">
        <v>153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79</v>
      </c>
      <c r="BK104" s="215">
        <f t="shared" si="9"/>
        <v>0</v>
      </c>
      <c r="BL104" s="26" t="s">
        <v>167</v>
      </c>
      <c r="BM104" s="26" t="s">
        <v>965</v>
      </c>
    </row>
    <row r="105" spans="2:65" s="1" customFormat="1" ht="22.5" customHeight="1">
      <c r="B105" s="43"/>
      <c r="C105" s="228" t="s">
        <v>278</v>
      </c>
      <c r="D105" s="228" t="s">
        <v>150</v>
      </c>
      <c r="E105" s="229" t="s">
        <v>966</v>
      </c>
      <c r="F105" s="230" t="s">
        <v>967</v>
      </c>
      <c r="G105" s="231" t="s">
        <v>189</v>
      </c>
      <c r="H105" s="232">
        <v>50</v>
      </c>
      <c r="I105" s="233"/>
      <c r="J105" s="234">
        <f t="shared" si="0"/>
        <v>0</v>
      </c>
      <c r="K105" s="230" t="s">
        <v>21</v>
      </c>
      <c r="L105" s="235"/>
      <c r="M105" s="236" t="s">
        <v>21</v>
      </c>
      <c r="N105" s="237" t="s">
        <v>42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167</v>
      </c>
      <c r="AT105" s="26" t="s">
        <v>150</v>
      </c>
      <c r="AU105" s="26" t="s">
        <v>81</v>
      </c>
      <c r="AY105" s="26" t="s">
        <v>153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79</v>
      </c>
      <c r="BK105" s="215">
        <f t="shared" si="9"/>
        <v>0</v>
      </c>
      <c r="BL105" s="26" t="s">
        <v>167</v>
      </c>
      <c r="BM105" s="26" t="s">
        <v>968</v>
      </c>
    </row>
    <row r="106" spans="2:65" s="1" customFormat="1" ht="22.5" customHeight="1">
      <c r="B106" s="43"/>
      <c r="C106" s="228" t="s">
        <v>282</v>
      </c>
      <c r="D106" s="228" t="s">
        <v>150</v>
      </c>
      <c r="E106" s="229" t="s">
        <v>969</v>
      </c>
      <c r="F106" s="230" t="s">
        <v>970</v>
      </c>
      <c r="G106" s="231" t="s">
        <v>189</v>
      </c>
      <c r="H106" s="232">
        <v>10</v>
      </c>
      <c r="I106" s="233"/>
      <c r="J106" s="234">
        <f t="shared" si="0"/>
        <v>0</v>
      </c>
      <c r="K106" s="230" t="s">
        <v>21</v>
      </c>
      <c r="L106" s="235"/>
      <c r="M106" s="236" t="s">
        <v>21</v>
      </c>
      <c r="N106" s="237" t="s">
        <v>42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167</v>
      </c>
      <c r="AT106" s="26" t="s">
        <v>150</v>
      </c>
      <c r="AU106" s="26" t="s">
        <v>81</v>
      </c>
      <c r="AY106" s="26" t="s">
        <v>153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79</v>
      </c>
      <c r="BK106" s="215">
        <f t="shared" si="9"/>
        <v>0</v>
      </c>
      <c r="BL106" s="26" t="s">
        <v>167</v>
      </c>
      <c r="BM106" s="26" t="s">
        <v>971</v>
      </c>
    </row>
    <row r="107" spans="2:65" s="1" customFormat="1" ht="31.5" customHeight="1">
      <c r="B107" s="43"/>
      <c r="C107" s="228" t="s">
        <v>288</v>
      </c>
      <c r="D107" s="228" t="s">
        <v>150</v>
      </c>
      <c r="E107" s="229" t="s">
        <v>972</v>
      </c>
      <c r="F107" s="230" t="s">
        <v>973</v>
      </c>
      <c r="G107" s="231" t="s">
        <v>189</v>
      </c>
      <c r="H107" s="232">
        <v>460</v>
      </c>
      <c r="I107" s="233"/>
      <c r="J107" s="234">
        <f t="shared" si="0"/>
        <v>0</v>
      </c>
      <c r="K107" s="230" t="s">
        <v>21</v>
      </c>
      <c r="L107" s="235"/>
      <c r="M107" s="236" t="s">
        <v>21</v>
      </c>
      <c r="N107" s="237" t="s">
        <v>42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674</v>
      </c>
      <c r="AT107" s="26" t="s">
        <v>150</v>
      </c>
      <c r="AU107" s="26" t="s">
        <v>81</v>
      </c>
      <c r="AY107" s="26" t="s">
        <v>153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79</v>
      </c>
      <c r="BK107" s="215">
        <f t="shared" si="9"/>
        <v>0</v>
      </c>
      <c r="BL107" s="26" t="s">
        <v>161</v>
      </c>
      <c r="BM107" s="26" t="s">
        <v>974</v>
      </c>
    </row>
    <row r="108" spans="2:65" s="1" customFormat="1" ht="22.5" customHeight="1">
      <c r="B108" s="43"/>
      <c r="C108" s="228" t="s">
        <v>294</v>
      </c>
      <c r="D108" s="228" t="s">
        <v>150</v>
      </c>
      <c r="E108" s="229" t="s">
        <v>975</v>
      </c>
      <c r="F108" s="230" t="s">
        <v>976</v>
      </c>
      <c r="G108" s="231" t="s">
        <v>189</v>
      </c>
      <c r="H108" s="232">
        <v>60</v>
      </c>
      <c r="I108" s="233"/>
      <c r="J108" s="234">
        <f t="shared" si="0"/>
        <v>0</v>
      </c>
      <c r="K108" s="230" t="s">
        <v>21</v>
      </c>
      <c r="L108" s="235"/>
      <c r="M108" s="236" t="s">
        <v>21</v>
      </c>
      <c r="N108" s="237" t="s">
        <v>42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167</v>
      </c>
      <c r="AT108" s="26" t="s">
        <v>150</v>
      </c>
      <c r="AU108" s="26" t="s">
        <v>81</v>
      </c>
      <c r="AY108" s="26" t="s">
        <v>153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79</v>
      </c>
      <c r="BK108" s="215">
        <f t="shared" si="9"/>
        <v>0</v>
      </c>
      <c r="BL108" s="26" t="s">
        <v>167</v>
      </c>
      <c r="BM108" s="26" t="s">
        <v>977</v>
      </c>
    </row>
    <row r="109" spans="2:65" s="1" customFormat="1" ht="22.5" customHeight="1">
      <c r="B109" s="43"/>
      <c r="C109" s="228" t="s">
        <v>299</v>
      </c>
      <c r="D109" s="228" t="s">
        <v>150</v>
      </c>
      <c r="E109" s="229" t="s">
        <v>978</v>
      </c>
      <c r="F109" s="230" t="s">
        <v>979</v>
      </c>
      <c r="G109" s="231" t="s">
        <v>219</v>
      </c>
      <c r="H109" s="232">
        <v>100</v>
      </c>
      <c r="I109" s="233"/>
      <c r="J109" s="234">
        <f t="shared" si="0"/>
        <v>0</v>
      </c>
      <c r="K109" s="230" t="s">
        <v>21</v>
      </c>
      <c r="L109" s="235"/>
      <c r="M109" s="236" t="s">
        <v>21</v>
      </c>
      <c r="N109" s="237" t="s">
        <v>42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167</v>
      </c>
      <c r="AT109" s="26" t="s">
        <v>150</v>
      </c>
      <c r="AU109" s="26" t="s">
        <v>81</v>
      </c>
      <c r="AY109" s="26" t="s">
        <v>153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79</v>
      </c>
      <c r="BK109" s="215">
        <f t="shared" si="9"/>
        <v>0</v>
      </c>
      <c r="BL109" s="26" t="s">
        <v>167</v>
      </c>
      <c r="BM109" s="26" t="s">
        <v>980</v>
      </c>
    </row>
    <row r="110" spans="2:65" s="1" customFormat="1" ht="22.5" customHeight="1">
      <c r="B110" s="43"/>
      <c r="C110" s="228" t="s">
        <v>399</v>
      </c>
      <c r="D110" s="228" t="s">
        <v>150</v>
      </c>
      <c r="E110" s="229" t="s">
        <v>981</v>
      </c>
      <c r="F110" s="230" t="s">
        <v>982</v>
      </c>
      <c r="G110" s="231" t="s">
        <v>219</v>
      </c>
      <c r="H110" s="232">
        <v>100</v>
      </c>
      <c r="I110" s="233"/>
      <c r="J110" s="234">
        <f t="shared" si="0"/>
        <v>0</v>
      </c>
      <c r="K110" s="230" t="s">
        <v>21</v>
      </c>
      <c r="L110" s="235"/>
      <c r="M110" s="236" t="s">
        <v>21</v>
      </c>
      <c r="N110" s="237" t="s">
        <v>42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167</v>
      </c>
      <c r="AT110" s="26" t="s">
        <v>150</v>
      </c>
      <c r="AU110" s="26" t="s">
        <v>81</v>
      </c>
      <c r="AY110" s="26" t="s">
        <v>153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79</v>
      </c>
      <c r="BK110" s="215">
        <f t="shared" si="9"/>
        <v>0</v>
      </c>
      <c r="BL110" s="26" t="s">
        <v>167</v>
      </c>
      <c r="BM110" s="26" t="s">
        <v>983</v>
      </c>
    </row>
    <row r="111" spans="2:65" s="1" customFormat="1" ht="22.5" customHeight="1">
      <c r="B111" s="43"/>
      <c r="C111" s="228" t="s">
        <v>403</v>
      </c>
      <c r="D111" s="228" t="s">
        <v>150</v>
      </c>
      <c r="E111" s="229" t="s">
        <v>984</v>
      </c>
      <c r="F111" s="230" t="s">
        <v>985</v>
      </c>
      <c r="G111" s="231" t="s">
        <v>189</v>
      </c>
      <c r="H111" s="232">
        <v>60</v>
      </c>
      <c r="I111" s="233"/>
      <c r="J111" s="234">
        <f t="shared" si="0"/>
        <v>0</v>
      </c>
      <c r="K111" s="230" t="s">
        <v>21</v>
      </c>
      <c r="L111" s="235"/>
      <c r="M111" s="236" t="s">
        <v>21</v>
      </c>
      <c r="N111" s="237" t="s">
        <v>42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674</v>
      </c>
      <c r="AT111" s="26" t="s">
        <v>150</v>
      </c>
      <c r="AU111" s="26" t="s">
        <v>81</v>
      </c>
      <c r="AY111" s="26" t="s">
        <v>153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79</v>
      </c>
      <c r="BK111" s="215">
        <f t="shared" si="9"/>
        <v>0</v>
      </c>
      <c r="BL111" s="26" t="s">
        <v>161</v>
      </c>
      <c r="BM111" s="26" t="s">
        <v>986</v>
      </c>
    </row>
    <row r="112" spans="2:65" s="1" customFormat="1" ht="22.5" customHeight="1">
      <c r="B112" s="43"/>
      <c r="C112" s="228" t="s">
        <v>405</v>
      </c>
      <c r="D112" s="228" t="s">
        <v>150</v>
      </c>
      <c r="E112" s="229" t="s">
        <v>987</v>
      </c>
      <c r="F112" s="230" t="s">
        <v>988</v>
      </c>
      <c r="G112" s="231" t="s">
        <v>219</v>
      </c>
      <c r="H112" s="232">
        <v>100</v>
      </c>
      <c r="I112" s="233"/>
      <c r="J112" s="234">
        <f t="shared" si="0"/>
        <v>0</v>
      </c>
      <c r="K112" s="230" t="s">
        <v>21</v>
      </c>
      <c r="L112" s="235"/>
      <c r="M112" s="236" t="s">
        <v>21</v>
      </c>
      <c r="N112" s="237" t="s">
        <v>42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674</v>
      </c>
      <c r="AT112" s="26" t="s">
        <v>150</v>
      </c>
      <c r="AU112" s="26" t="s">
        <v>81</v>
      </c>
      <c r="AY112" s="26" t="s">
        <v>153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79</v>
      </c>
      <c r="BK112" s="215">
        <f t="shared" si="9"/>
        <v>0</v>
      </c>
      <c r="BL112" s="26" t="s">
        <v>161</v>
      </c>
      <c r="BM112" s="26" t="s">
        <v>989</v>
      </c>
    </row>
    <row r="113" spans="2:65" s="1" customFormat="1" ht="22.5" customHeight="1">
      <c r="B113" s="43"/>
      <c r="C113" s="228" t="s">
        <v>409</v>
      </c>
      <c r="D113" s="228" t="s">
        <v>150</v>
      </c>
      <c r="E113" s="229" t="s">
        <v>990</v>
      </c>
      <c r="F113" s="230" t="s">
        <v>991</v>
      </c>
      <c r="G113" s="231" t="s">
        <v>189</v>
      </c>
      <c r="H113" s="232">
        <v>350</v>
      </c>
      <c r="I113" s="233"/>
      <c r="J113" s="234">
        <f t="shared" ref="J113:J135" si="10">ROUND(I113*H113,2)</f>
        <v>0</v>
      </c>
      <c r="K113" s="230" t="s">
        <v>21</v>
      </c>
      <c r="L113" s="235"/>
      <c r="M113" s="236" t="s">
        <v>21</v>
      </c>
      <c r="N113" s="237" t="s">
        <v>42</v>
      </c>
      <c r="O113" s="44"/>
      <c r="P113" s="213">
        <f t="shared" ref="P113:P135" si="11">O113*H113</f>
        <v>0</v>
      </c>
      <c r="Q113" s="213">
        <v>0</v>
      </c>
      <c r="R113" s="213">
        <f t="shared" ref="R113:R135" si="12">Q113*H113</f>
        <v>0</v>
      </c>
      <c r="S113" s="213">
        <v>0</v>
      </c>
      <c r="T113" s="214">
        <f t="shared" ref="T113:T135" si="13">S113*H113</f>
        <v>0</v>
      </c>
      <c r="AR113" s="26" t="s">
        <v>167</v>
      </c>
      <c r="AT113" s="26" t="s">
        <v>150</v>
      </c>
      <c r="AU113" s="26" t="s">
        <v>81</v>
      </c>
      <c r="AY113" s="26" t="s">
        <v>153</v>
      </c>
      <c r="BE113" s="215">
        <f t="shared" ref="BE113:BE135" si="14">IF(N113="základní",J113,0)</f>
        <v>0</v>
      </c>
      <c r="BF113" s="215">
        <f t="shared" ref="BF113:BF135" si="15">IF(N113="snížená",J113,0)</f>
        <v>0</v>
      </c>
      <c r="BG113" s="215">
        <f t="shared" ref="BG113:BG135" si="16">IF(N113="zákl. přenesená",J113,0)</f>
        <v>0</v>
      </c>
      <c r="BH113" s="215">
        <f t="shared" ref="BH113:BH135" si="17">IF(N113="sníž. přenesená",J113,0)</f>
        <v>0</v>
      </c>
      <c r="BI113" s="215">
        <f t="shared" ref="BI113:BI135" si="18">IF(N113="nulová",J113,0)</f>
        <v>0</v>
      </c>
      <c r="BJ113" s="26" t="s">
        <v>79</v>
      </c>
      <c r="BK113" s="215">
        <f t="shared" ref="BK113:BK135" si="19">ROUND(I113*H113,2)</f>
        <v>0</v>
      </c>
      <c r="BL113" s="26" t="s">
        <v>167</v>
      </c>
      <c r="BM113" s="26" t="s">
        <v>992</v>
      </c>
    </row>
    <row r="114" spans="2:65" s="1" customFormat="1" ht="22.5" customHeight="1">
      <c r="B114" s="43"/>
      <c r="C114" s="228" t="s">
        <v>413</v>
      </c>
      <c r="D114" s="228" t="s">
        <v>150</v>
      </c>
      <c r="E114" s="229" t="s">
        <v>993</v>
      </c>
      <c r="F114" s="230" t="s">
        <v>994</v>
      </c>
      <c r="G114" s="231" t="s">
        <v>219</v>
      </c>
      <c r="H114" s="232">
        <v>350</v>
      </c>
      <c r="I114" s="233"/>
      <c r="J114" s="234">
        <f t="shared" si="10"/>
        <v>0</v>
      </c>
      <c r="K114" s="230" t="s">
        <v>21</v>
      </c>
      <c r="L114" s="235"/>
      <c r="M114" s="236" t="s">
        <v>21</v>
      </c>
      <c r="N114" s="237" t="s">
        <v>42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167</v>
      </c>
      <c r="AT114" s="26" t="s">
        <v>150</v>
      </c>
      <c r="AU114" s="26" t="s">
        <v>81</v>
      </c>
      <c r="AY114" s="26" t="s">
        <v>153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79</v>
      </c>
      <c r="BK114" s="215">
        <f t="shared" si="19"/>
        <v>0</v>
      </c>
      <c r="BL114" s="26" t="s">
        <v>167</v>
      </c>
      <c r="BM114" s="26" t="s">
        <v>995</v>
      </c>
    </row>
    <row r="115" spans="2:65" s="1" customFormat="1" ht="22.5" customHeight="1">
      <c r="B115" s="43"/>
      <c r="C115" s="228" t="s">
        <v>417</v>
      </c>
      <c r="D115" s="228" t="s">
        <v>150</v>
      </c>
      <c r="E115" s="229" t="s">
        <v>981</v>
      </c>
      <c r="F115" s="230" t="s">
        <v>982</v>
      </c>
      <c r="G115" s="231" t="s">
        <v>219</v>
      </c>
      <c r="H115" s="232">
        <v>350</v>
      </c>
      <c r="I115" s="233"/>
      <c r="J115" s="234">
        <f t="shared" si="10"/>
        <v>0</v>
      </c>
      <c r="K115" s="230" t="s">
        <v>21</v>
      </c>
      <c r="L115" s="235"/>
      <c r="M115" s="236" t="s">
        <v>21</v>
      </c>
      <c r="N115" s="237" t="s">
        <v>42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167</v>
      </c>
      <c r="AT115" s="26" t="s">
        <v>150</v>
      </c>
      <c r="AU115" s="26" t="s">
        <v>81</v>
      </c>
      <c r="AY115" s="26" t="s">
        <v>153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79</v>
      </c>
      <c r="BK115" s="215">
        <f t="shared" si="19"/>
        <v>0</v>
      </c>
      <c r="BL115" s="26" t="s">
        <v>167</v>
      </c>
      <c r="BM115" s="26" t="s">
        <v>996</v>
      </c>
    </row>
    <row r="116" spans="2:65" s="1" customFormat="1" ht="22.5" customHeight="1">
      <c r="B116" s="43"/>
      <c r="C116" s="228" t="s">
        <v>421</v>
      </c>
      <c r="D116" s="228" t="s">
        <v>150</v>
      </c>
      <c r="E116" s="229" t="s">
        <v>984</v>
      </c>
      <c r="F116" s="230" t="s">
        <v>985</v>
      </c>
      <c r="G116" s="231" t="s">
        <v>189</v>
      </c>
      <c r="H116" s="232">
        <v>350</v>
      </c>
      <c r="I116" s="233"/>
      <c r="J116" s="234">
        <f t="shared" si="10"/>
        <v>0</v>
      </c>
      <c r="K116" s="230" t="s">
        <v>21</v>
      </c>
      <c r="L116" s="235"/>
      <c r="M116" s="236" t="s">
        <v>21</v>
      </c>
      <c r="N116" s="237" t="s">
        <v>42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674</v>
      </c>
      <c r="AT116" s="26" t="s">
        <v>150</v>
      </c>
      <c r="AU116" s="26" t="s">
        <v>81</v>
      </c>
      <c r="AY116" s="26" t="s">
        <v>153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79</v>
      </c>
      <c r="BK116" s="215">
        <f t="shared" si="19"/>
        <v>0</v>
      </c>
      <c r="BL116" s="26" t="s">
        <v>161</v>
      </c>
      <c r="BM116" s="26" t="s">
        <v>997</v>
      </c>
    </row>
    <row r="117" spans="2:65" s="1" customFormat="1" ht="22.5" customHeight="1">
      <c r="B117" s="43"/>
      <c r="C117" s="228" t="s">
        <v>425</v>
      </c>
      <c r="D117" s="228" t="s">
        <v>150</v>
      </c>
      <c r="E117" s="229" t="s">
        <v>987</v>
      </c>
      <c r="F117" s="230" t="s">
        <v>988</v>
      </c>
      <c r="G117" s="231" t="s">
        <v>219</v>
      </c>
      <c r="H117" s="232">
        <v>350</v>
      </c>
      <c r="I117" s="233"/>
      <c r="J117" s="234">
        <f t="shared" si="10"/>
        <v>0</v>
      </c>
      <c r="K117" s="230" t="s">
        <v>21</v>
      </c>
      <c r="L117" s="235"/>
      <c r="M117" s="236" t="s">
        <v>21</v>
      </c>
      <c r="N117" s="237" t="s">
        <v>42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674</v>
      </c>
      <c r="AT117" s="26" t="s">
        <v>150</v>
      </c>
      <c r="AU117" s="26" t="s">
        <v>81</v>
      </c>
      <c r="AY117" s="26" t="s">
        <v>153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79</v>
      </c>
      <c r="BK117" s="215">
        <f t="shared" si="19"/>
        <v>0</v>
      </c>
      <c r="BL117" s="26" t="s">
        <v>161</v>
      </c>
      <c r="BM117" s="26" t="s">
        <v>998</v>
      </c>
    </row>
    <row r="118" spans="2:65" s="1" customFormat="1" ht="22.5" customHeight="1">
      <c r="B118" s="43"/>
      <c r="C118" s="228" t="s">
        <v>429</v>
      </c>
      <c r="D118" s="228" t="s">
        <v>150</v>
      </c>
      <c r="E118" s="229" t="s">
        <v>999</v>
      </c>
      <c r="F118" s="230" t="s">
        <v>1000</v>
      </c>
      <c r="G118" s="231" t="s">
        <v>219</v>
      </c>
      <c r="H118" s="232">
        <v>100</v>
      </c>
      <c r="I118" s="233"/>
      <c r="J118" s="234">
        <f t="shared" si="10"/>
        <v>0</v>
      </c>
      <c r="K118" s="230" t="s">
        <v>21</v>
      </c>
      <c r="L118" s="235"/>
      <c r="M118" s="236" t="s">
        <v>21</v>
      </c>
      <c r="N118" s="237" t="s">
        <v>42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167</v>
      </c>
      <c r="AT118" s="26" t="s">
        <v>150</v>
      </c>
      <c r="AU118" s="26" t="s">
        <v>81</v>
      </c>
      <c r="AY118" s="26" t="s">
        <v>153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79</v>
      </c>
      <c r="BK118" s="215">
        <f t="shared" si="19"/>
        <v>0</v>
      </c>
      <c r="BL118" s="26" t="s">
        <v>167</v>
      </c>
      <c r="BM118" s="26" t="s">
        <v>1001</v>
      </c>
    </row>
    <row r="119" spans="2:65" s="1" customFormat="1" ht="22.5" customHeight="1">
      <c r="B119" s="43"/>
      <c r="C119" s="228" t="s">
        <v>433</v>
      </c>
      <c r="D119" s="228" t="s">
        <v>150</v>
      </c>
      <c r="E119" s="229" t="s">
        <v>1002</v>
      </c>
      <c r="F119" s="230" t="s">
        <v>1003</v>
      </c>
      <c r="G119" s="231" t="s">
        <v>219</v>
      </c>
      <c r="H119" s="232">
        <v>50</v>
      </c>
      <c r="I119" s="233"/>
      <c r="J119" s="234">
        <f t="shared" si="10"/>
        <v>0</v>
      </c>
      <c r="K119" s="230" t="s">
        <v>21</v>
      </c>
      <c r="L119" s="235"/>
      <c r="M119" s="236" t="s">
        <v>21</v>
      </c>
      <c r="N119" s="237" t="s">
        <v>42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167</v>
      </c>
      <c r="AT119" s="26" t="s">
        <v>150</v>
      </c>
      <c r="AU119" s="26" t="s">
        <v>81</v>
      </c>
      <c r="AY119" s="26" t="s">
        <v>153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79</v>
      </c>
      <c r="BK119" s="215">
        <f t="shared" si="19"/>
        <v>0</v>
      </c>
      <c r="BL119" s="26" t="s">
        <v>167</v>
      </c>
      <c r="BM119" s="26" t="s">
        <v>1004</v>
      </c>
    </row>
    <row r="120" spans="2:65" s="1" customFormat="1" ht="22.5" customHeight="1">
      <c r="B120" s="43"/>
      <c r="C120" s="228" t="s">
        <v>437</v>
      </c>
      <c r="D120" s="228" t="s">
        <v>150</v>
      </c>
      <c r="E120" s="229" t="s">
        <v>1005</v>
      </c>
      <c r="F120" s="230" t="s">
        <v>1006</v>
      </c>
      <c r="G120" s="231" t="s">
        <v>219</v>
      </c>
      <c r="H120" s="232">
        <v>150</v>
      </c>
      <c r="I120" s="233"/>
      <c r="J120" s="234">
        <f t="shared" si="10"/>
        <v>0</v>
      </c>
      <c r="K120" s="230" t="s">
        <v>21</v>
      </c>
      <c r="L120" s="235"/>
      <c r="M120" s="236" t="s">
        <v>21</v>
      </c>
      <c r="N120" s="237" t="s">
        <v>42</v>
      </c>
      <c r="O120" s="44"/>
      <c r="P120" s="213">
        <f t="shared" si="11"/>
        <v>0</v>
      </c>
      <c r="Q120" s="213">
        <v>0</v>
      </c>
      <c r="R120" s="213">
        <f t="shared" si="12"/>
        <v>0</v>
      </c>
      <c r="S120" s="213">
        <v>0</v>
      </c>
      <c r="T120" s="214">
        <f t="shared" si="13"/>
        <v>0</v>
      </c>
      <c r="AR120" s="26" t="s">
        <v>167</v>
      </c>
      <c r="AT120" s="26" t="s">
        <v>150</v>
      </c>
      <c r="AU120" s="26" t="s">
        <v>81</v>
      </c>
      <c r="AY120" s="26" t="s">
        <v>153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79</v>
      </c>
      <c r="BK120" s="215">
        <f t="shared" si="19"/>
        <v>0</v>
      </c>
      <c r="BL120" s="26" t="s">
        <v>167</v>
      </c>
      <c r="BM120" s="26" t="s">
        <v>1007</v>
      </c>
    </row>
    <row r="121" spans="2:65" s="1" customFormat="1" ht="22.5" customHeight="1">
      <c r="B121" s="43"/>
      <c r="C121" s="228" t="s">
        <v>439</v>
      </c>
      <c r="D121" s="228" t="s">
        <v>150</v>
      </c>
      <c r="E121" s="229" t="s">
        <v>1008</v>
      </c>
      <c r="F121" s="230" t="s">
        <v>1009</v>
      </c>
      <c r="G121" s="231" t="s">
        <v>21</v>
      </c>
      <c r="H121" s="232">
        <v>100</v>
      </c>
      <c r="I121" s="233"/>
      <c r="J121" s="234">
        <f t="shared" si="10"/>
        <v>0</v>
      </c>
      <c r="K121" s="230" t="s">
        <v>21</v>
      </c>
      <c r="L121" s="235"/>
      <c r="M121" s="236" t="s">
        <v>21</v>
      </c>
      <c r="N121" s="237" t="s">
        <v>42</v>
      </c>
      <c r="O121" s="44"/>
      <c r="P121" s="213">
        <f t="shared" si="11"/>
        <v>0</v>
      </c>
      <c r="Q121" s="213">
        <v>0</v>
      </c>
      <c r="R121" s="213">
        <f t="shared" si="12"/>
        <v>0</v>
      </c>
      <c r="S121" s="213">
        <v>0</v>
      </c>
      <c r="T121" s="214">
        <f t="shared" si="13"/>
        <v>0</v>
      </c>
      <c r="AR121" s="26" t="s">
        <v>674</v>
      </c>
      <c r="AT121" s="26" t="s">
        <v>150</v>
      </c>
      <c r="AU121" s="26" t="s">
        <v>81</v>
      </c>
      <c r="AY121" s="26" t="s">
        <v>153</v>
      </c>
      <c r="BE121" s="215">
        <f t="shared" si="14"/>
        <v>0</v>
      </c>
      <c r="BF121" s="215">
        <f t="shared" si="15"/>
        <v>0</v>
      </c>
      <c r="BG121" s="215">
        <f t="shared" si="16"/>
        <v>0</v>
      </c>
      <c r="BH121" s="215">
        <f t="shared" si="17"/>
        <v>0</v>
      </c>
      <c r="BI121" s="215">
        <f t="shared" si="18"/>
        <v>0</v>
      </c>
      <c r="BJ121" s="26" t="s">
        <v>79</v>
      </c>
      <c r="BK121" s="215">
        <f t="shared" si="19"/>
        <v>0</v>
      </c>
      <c r="BL121" s="26" t="s">
        <v>161</v>
      </c>
      <c r="BM121" s="26" t="s">
        <v>1010</v>
      </c>
    </row>
    <row r="122" spans="2:65" s="1" customFormat="1" ht="22.5" customHeight="1">
      <c r="B122" s="43"/>
      <c r="C122" s="228" t="s">
        <v>443</v>
      </c>
      <c r="D122" s="228" t="s">
        <v>150</v>
      </c>
      <c r="E122" s="229" t="s">
        <v>1011</v>
      </c>
      <c r="F122" s="230" t="s">
        <v>1012</v>
      </c>
      <c r="G122" s="231" t="s">
        <v>21</v>
      </c>
      <c r="H122" s="232">
        <v>50</v>
      </c>
      <c r="I122" s="233"/>
      <c r="J122" s="234">
        <f t="shared" si="10"/>
        <v>0</v>
      </c>
      <c r="K122" s="230" t="s">
        <v>21</v>
      </c>
      <c r="L122" s="235"/>
      <c r="M122" s="236" t="s">
        <v>21</v>
      </c>
      <c r="N122" s="237" t="s">
        <v>42</v>
      </c>
      <c r="O122" s="44"/>
      <c r="P122" s="213">
        <f t="shared" si="11"/>
        <v>0</v>
      </c>
      <c r="Q122" s="213">
        <v>0</v>
      </c>
      <c r="R122" s="213">
        <f t="shared" si="12"/>
        <v>0</v>
      </c>
      <c r="S122" s="213">
        <v>0</v>
      </c>
      <c r="T122" s="214">
        <f t="shared" si="13"/>
        <v>0</v>
      </c>
      <c r="AR122" s="26" t="s">
        <v>674</v>
      </c>
      <c r="AT122" s="26" t="s">
        <v>150</v>
      </c>
      <c r="AU122" s="26" t="s">
        <v>81</v>
      </c>
      <c r="AY122" s="26" t="s">
        <v>153</v>
      </c>
      <c r="BE122" s="215">
        <f t="shared" si="14"/>
        <v>0</v>
      </c>
      <c r="BF122" s="215">
        <f t="shared" si="15"/>
        <v>0</v>
      </c>
      <c r="BG122" s="215">
        <f t="shared" si="16"/>
        <v>0</v>
      </c>
      <c r="BH122" s="215">
        <f t="shared" si="17"/>
        <v>0</v>
      </c>
      <c r="BI122" s="215">
        <f t="shared" si="18"/>
        <v>0</v>
      </c>
      <c r="BJ122" s="26" t="s">
        <v>79</v>
      </c>
      <c r="BK122" s="215">
        <f t="shared" si="19"/>
        <v>0</v>
      </c>
      <c r="BL122" s="26" t="s">
        <v>161</v>
      </c>
      <c r="BM122" s="26" t="s">
        <v>1013</v>
      </c>
    </row>
    <row r="123" spans="2:65" s="1" customFormat="1" ht="22.5" customHeight="1">
      <c r="B123" s="43"/>
      <c r="C123" s="228" t="s">
        <v>447</v>
      </c>
      <c r="D123" s="228" t="s">
        <v>150</v>
      </c>
      <c r="E123" s="229" t="s">
        <v>1014</v>
      </c>
      <c r="F123" s="230" t="s">
        <v>1015</v>
      </c>
      <c r="G123" s="231" t="s">
        <v>934</v>
      </c>
      <c r="H123" s="232">
        <v>20</v>
      </c>
      <c r="I123" s="233"/>
      <c r="J123" s="234">
        <f t="shared" si="10"/>
        <v>0</v>
      </c>
      <c r="K123" s="230" t="s">
        <v>21</v>
      </c>
      <c r="L123" s="235"/>
      <c r="M123" s="236" t="s">
        <v>21</v>
      </c>
      <c r="N123" s="237" t="s">
        <v>42</v>
      </c>
      <c r="O123" s="44"/>
      <c r="P123" s="213">
        <f t="shared" si="11"/>
        <v>0</v>
      </c>
      <c r="Q123" s="213">
        <v>0</v>
      </c>
      <c r="R123" s="213">
        <f t="shared" si="12"/>
        <v>0</v>
      </c>
      <c r="S123" s="213">
        <v>0</v>
      </c>
      <c r="T123" s="214">
        <f t="shared" si="13"/>
        <v>0</v>
      </c>
      <c r="AR123" s="26" t="s">
        <v>713</v>
      </c>
      <c r="AT123" s="26" t="s">
        <v>150</v>
      </c>
      <c r="AU123" s="26" t="s">
        <v>81</v>
      </c>
      <c r="AY123" s="26" t="s">
        <v>153</v>
      </c>
      <c r="BE123" s="215">
        <f t="shared" si="14"/>
        <v>0</v>
      </c>
      <c r="BF123" s="215">
        <f t="shared" si="15"/>
        <v>0</v>
      </c>
      <c r="BG123" s="215">
        <f t="shared" si="16"/>
        <v>0</v>
      </c>
      <c r="BH123" s="215">
        <f t="shared" si="17"/>
        <v>0</v>
      </c>
      <c r="BI123" s="215">
        <f t="shared" si="18"/>
        <v>0</v>
      </c>
      <c r="BJ123" s="26" t="s">
        <v>79</v>
      </c>
      <c r="BK123" s="215">
        <f t="shared" si="19"/>
        <v>0</v>
      </c>
      <c r="BL123" s="26" t="s">
        <v>713</v>
      </c>
      <c r="BM123" s="26" t="s">
        <v>1016</v>
      </c>
    </row>
    <row r="124" spans="2:65" s="1" customFormat="1" ht="22.5" customHeight="1">
      <c r="B124" s="43"/>
      <c r="C124" s="228" t="s">
        <v>451</v>
      </c>
      <c r="D124" s="228" t="s">
        <v>150</v>
      </c>
      <c r="E124" s="229" t="s">
        <v>1017</v>
      </c>
      <c r="F124" s="230" t="s">
        <v>1018</v>
      </c>
      <c r="G124" s="231" t="s">
        <v>189</v>
      </c>
      <c r="H124" s="232">
        <v>200</v>
      </c>
      <c r="I124" s="233"/>
      <c r="J124" s="234">
        <f t="shared" si="10"/>
        <v>0</v>
      </c>
      <c r="K124" s="230" t="s">
        <v>21</v>
      </c>
      <c r="L124" s="235"/>
      <c r="M124" s="236" t="s">
        <v>21</v>
      </c>
      <c r="N124" s="237" t="s">
        <v>42</v>
      </c>
      <c r="O124" s="44"/>
      <c r="P124" s="213">
        <f t="shared" si="11"/>
        <v>0</v>
      </c>
      <c r="Q124" s="213">
        <v>0</v>
      </c>
      <c r="R124" s="213">
        <f t="shared" si="12"/>
        <v>0</v>
      </c>
      <c r="S124" s="213">
        <v>0</v>
      </c>
      <c r="T124" s="214">
        <f t="shared" si="13"/>
        <v>0</v>
      </c>
      <c r="AR124" s="26" t="s">
        <v>674</v>
      </c>
      <c r="AT124" s="26" t="s">
        <v>150</v>
      </c>
      <c r="AU124" s="26" t="s">
        <v>81</v>
      </c>
      <c r="AY124" s="26" t="s">
        <v>153</v>
      </c>
      <c r="BE124" s="215">
        <f t="shared" si="14"/>
        <v>0</v>
      </c>
      <c r="BF124" s="215">
        <f t="shared" si="15"/>
        <v>0</v>
      </c>
      <c r="BG124" s="215">
        <f t="shared" si="16"/>
        <v>0</v>
      </c>
      <c r="BH124" s="215">
        <f t="shared" si="17"/>
        <v>0</v>
      </c>
      <c r="BI124" s="215">
        <f t="shared" si="18"/>
        <v>0</v>
      </c>
      <c r="BJ124" s="26" t="s">
        <v>79</v>
      </c>
      <c r="BK124" s="215">
        <f t="shared" si="19"/>
        <v>0</v>
      </c>
      <c r="BL124" s="26" t="s">
        <v>161</v>
      </c>
      <c r="BM124" s="26" t="s">
        <v>1019</v>
      </c>
    </row>
    <row r="125" spans="2:65" s="1" customFormat="1" ht="22.5" customHeight="1">
      <c r="B125" s="43"/>
      <c r="C125" s="228" t="s">
        <v>455</v>
      </c>
      <c r="D125" s="228" t="s">
        <v>150</v>
      </c>
      <c r="E125" s="229" t="s">
        <v>1020</v>
      </c>
      <c r="F125" s="230" t="s">
        <v>1021</v>
      </c>
      <c r="G125" s="231" t="s">
        <v>219</v>
      </c>
      <c r="H125" s="232">
        <v>5</v>
      </c>
      <c r="I125" s="233"/>
      <c r="J125" s="234">
        <f t="shared" si="10"/>
        <v>0</v>
      </c>
      <c r="K125" s="230" t="s">
        <v>21</v>
      </c>
      <c r="L125" s="235"/>
      <c r="M125" s="236" t="s">
        <v>21</v>
      </c>
      <c r="N125" s="237" t="s">
        <v>42</v>
      </c>
      <c r="O125" s="44"/>
      <c r="P125" s="213">
        <f t="shared" si="11"/>
        <v>0</v>
      </c>
      <c r="Q125" s="213">
        <v>0</v>
      </c>
      <c r="R125" s="213">
        <f t="shared" si="12"/>
        <v>0</v>
      </c>
      <c r="S125" s="213">
        <v>0</v>
      </c>
      <c r="T125" s="214">
        <f t="shared" si="13"/>
        <v>0</v>
      </c>
      <c r="AR125" s="26" t="s">
        <v>674</v>
      </c>
      <c r="AT125" s="26" t="s">
        <v>150</v>
      </c>
      <c r="AU125" s="26" t="s">
        <v>81</v>
      </c>
      <c r="AY125" s="26" t="s">
        <v>153</v>
      </c>
      <c r="BE125" s="215">
        <f t="shared" si="14"/>
        <v>0</v>
      </c>
      <c r="BF125" s="215">
        <f t="shared" si="15"/>
        <v>0</v>
      </c>
      <c r="BG125" s="215">
        <f t="shared" si="16"/>
        <v>0</v>
      </c>
      <c r="BH125" s="215">
        <f t="shared" si="17"/>
        <v>0</v>
      </c>
      <c r="BI125" s="215">
        <f t="shared" si="18"/>
        <v>0</v>
      </c>
      <c r="BJ125" s="26" t="s">
        <v>79</v>
      </c>
      <c r="BK125" s="215">
        <f t="shared" si="19"/>
        <v>0</v>
      </c>
      <c r="BL125" s="26" t="s">
        <v>161</v>
      </c>
      <c r="BM125" s="26" t="s">
        <v>1022</v>
      </c>
    </row>
    <row r="126" spans="2:65" s="1" customFormat="1" ht="22.5" customHeight="1">
      <c r="B126" s="43"/>
      <c r="C126" s="228" t="s">
        <v>459</v>
      </c>
      <c r="D126" s="228" t="s">
        <v>150</v>
      </c>
      <c r="E126" s="229" t="s">
        <v>1023</v>
      </c>
      <c r="F126" s="230" t="s">
        <v>1024</v>
      </c>
      <c r="G126" s="231" t="s">
        <v>219</v>
      </c>
      <c r="H126" s="232">
        <v>7</v>
      </c>
      <c r="I126" s="233"/>
      <c r="J126" s="234">
        <f t="shared" si="10"/>
        <v>0</v>
      </c>
      <c r="K126" s="230" t="s">
        <v>21</v>
      </c>
      <c r="L126" s="235"/>
      <c r="M126" s="236" t="s">
        <v>21</v>
      </c>
      <c r="N126" s="237" t="s">
        <v>42</v>
      </c>
      <c r="O126" s="44"/>
      <c r="P126" s="213">
        <f t="shared" si="11"/>
        <v>0</v>
      </c>
      <c r="Q126" s="213">
        <v>0</v>
      </c>
      <c r="R126" s="213">
        <f t="shared" si="12"/>
        <v>0</v>
      </c>
      <c r="S126" s="213">
        <v>0</v>
      </c>
      <c r="T126" s="214">
        <f t="shared" si="13"/>
        <v>0</v>
      </c>
      <c r="AR126" s="26" t="s">
        <v>674</v>
      </c>
      <c r="AT126" s="26" t="s">
        <v>150</v>
      </c>
      <c r="AU126" s="26" t="s">
        <v>81</v>
      </c>
      <c r="AY126" s="26" t="s">
        <v>153</v>
      </c>
      <c r="BE126" s="215">
        <f t="shared" si="14"/>
        <v>0</v>
      </c>
      <c r="BF126" s="215">
        <f t="shared" si="15"/>
        <v>0</v>
      </c>
      <c r="BG126" s="215">
        <f t="shared" si="16"/>
        <v>0</v>
      </c>
      <c r="BH126" s="215">
        <f t="shared" si="17"/>
        <v>0</v>
      </c>
      <c r="BI126" s="215">
        <f t="shared" si="18"/>
        <v>0</v>
      </c>
      <c r="BJ126" s="26" t="s">
        <v>79</v>
      </c>
      <c r="BK126" s="215">
        <f t="shared" si="19"/>
        <v>0</v>
      </c>
      <c r="BL126" s="26" t="s">
        <v>161</v>
      </c>
      <c r="BM126" s="26" t="s">
        <v>1025</v>
      </c>
    </row>
    <row r="127" spans="2:65" s="1" customFormat="1" ht="22.5" customHeight="1">
      <c r="B127" s="43"/>
      <c r="C127" s="228" t="s">
        <v>463</v>
      </c>
      <c r="D127" s="228" t="s">
        <v>150</v>
      </c>
      <c r="E127" s="229" t="s">
        <v>1026</v>
      </c>
      <c r="F127" s="230" t="s">
        <v>1027</v>
      </c>
      <c r="G127" s="231" t="s">
        <v>219</v>
      </c>
      <c r="H127" s="232">
        <v>10</v>
      </c>
      <c r="I127" s="233"/>
      <c r="J127" s="234">
        <f t="shared" si="10"/>
        <v>0</v>
      </c>
      <c r="K127" s="230" t="s">
        <v>21</v>
      </c>
      <c r="L127" s="235"/>
      <c r="M127" s="236" t="s">
        <v>21</v>
      </c>
      <c r="N127" s="237" t="s">
        <v>42</v>
      </c>
      <c r="O127" s="44"/>
      <c r="P127" s="213">
        <f t="shared" si="11"/>
        <v>0</v>
      </c>
      <c r="Q127" s="213">
        <v>0</v>
      </c>
      <c r="R127" s="213">
        <f t="shared" si="12"/>
        <v>0</v>
      </c>
      <c r="S127" s="213">
        <v>0</v>
      </c>
      <c r="T127" s="214">
        <f t="shared" si="13"/>
        <v>0</v>
      </c>
      <c r="AR127" s="26" t="s">
        <v>674</v>
      </c>
      <c r="AT127" s="26" t="s">
        <v>150</v>
      </c>
      <c r="AU127" s="26" t="s">
        <v>81</v>
      </c>
      <c r="AY127" s="26" t="s">
        <v>153</v>
      </c>
      <c r="BE127" s="215">
        <f t="shared" si="14"/>
        <v>0</v>
      </c>
      <c r="BF127" s="215">
        <f t="shared" si="15"/>
        <v>0</v>
      </c>
      <c r="BG127" s="215">
        <f t="shared" si="16"/>
        <v>0</v>
      </c>
      <c r="BH127" s="215">
        <f t="shared" si="17"/>
        <v>0</v>
      </c>
      <c r="BI127" s="215">
        <f t="shared" si="18"/>
        <v>0</v>
      </c>
      <c r="BJ127" s="26" t="s">
        <v>79</v>
      </c>
      <c r="BK127" s="215">
        <f t="shared" si="19"/>
        <v>0</v>
      </c>
      <c r="BL127" s="26" t="s">
        <v>161</v>
      </c>
      <c r="BM127" s="26" t="s">
        <v>1028</v>
      </c>
    </row>
    <row r="128" spans="2:65" s="1" customFormat="1" ht="22.5" customHeight="1">
      <c r="B128" s="43"/>
      <c r="C128" s="228" t="s">
        <v>467</v>
      </c>
      <c r="D128" s="228" t="s">
        <v>150</v>
      </c>
      <c r="E128" s="229" t="s">
        <v>1029</v>
      </c>
      <c r="F128" s="230" t="s">
        <v>1030</v>
      </c>
      <c r="G128" s="231" t="s">
        <v>521</v>
      </c>
      <c r="H128" s="232">
        <v>0.1</v>
      </c>
      <c r="I128" s="233"/>
      <c r="J128" s="234">
        <f t="shared" si="10"/>
        <v>0</v>
      </c>
      <c r="K128" s="230" t="s">
        <v>21</v>
      </c>
      <c r="L128" s="235"/>
      <c r="M128" s="236" t="s">
        <v>21</v>
      </c>
      <c r="N128" s="237" t="s">
        <v>42</v>
      </c>
      <c r="O128" s="44"/>
      <c r="P128" s="213">
        <f t="shared" si="11"/>
        <v>0</v>
      </c>
      <c r="Q128" s="213">
        <v>0</v>
      </c>
      <c r="R128" s="213">
        <f t="shared" si="12"/>
        <v>0</v>
      </c>
      <c r="S128" s="213">
        <v>0</v>
      </c>
      <c r="T128" s="214">
        <f t="shared" si="13"/>
        <v>0</v>
      </c>
      <c r="AR128" s="26" t="s">
        <v>674</v>
      </c>
      <c r="AT128" s="26" t="s">
        <v>150</v>
      </c>
      <c r="AU128" s="26" t="s">
        <v>81</v>
      </c>
      <c r="AY128" s="26" t="s">
        <v>153</v>
      </c>
      <c r="BE128" s="215">
        <f t="shared" si="14"/>
        <v>0</v>
      </c>
      <c r="BF128" s="215">
        <f t="shared" si="15"/>
        <v>0</v>
      </c>
      <c r="BG128" s="215">
        <f t="shared" si="16"/>
        <v>0</v>
      </c>
      <c r="BH128" s="215">
        <f t="shared" si="17"/>
        <v>0</v>
      </c>
      <c r="BI128" s="215">
        <f t="shared" si="18"/>
        <v>0</v>
      </c>
      <c r="BJ128" s="26" t="s">
        <v>79</v>
      </c>
      <c r="BK128" s="215">
        <f t="shared" si="19"/>
        <v>0</v>
      </c>
      <c r="BL128" s="26" t="s">
        <v>161</v>
      </c>
      <c r="BM128" s="26" t="s">
        <v>1031</v>
      </c>
    </row>
    <row r="129" spans="2:65" s="1" customFormat="1" ht="22.5" customHeight="1">
      <c r="B129" s="43"/>
      <c r="C129" s="228" t="s">
        <v>471</v>
      </c>
      <c r="D129" s="228" t="s">
        <v>150</v>
      </c>
      <c r="E129" s="229" t="s">
        <v>1032</v>
      </c>
      <c r="F129" s="230" t="s">
        <v>1033</v>
      </c>
      <c r="G129" s="231" t="s">
        <v>521</v>
      </c>
      <c r="H129" s="232">
        <v>0.4</v>
      </c>
      <c r="I129" s="233"/>
      <c r="J129" s="234">
        <f t="shared" si="10"/>
        <v>0</v>
      </c>
      <c r="K129" s="230" t="s">
        <v>21</v>
      </c>
      <c r="L129" s="235"/>
      <c r="M129" s="236" t="s">
        <v>21</v>
      </c>
      <c r="N129" s="237" t="s">
        <v>42</v>
      </c>
      <c r="O129" s="44"/>
      <c r="P129" s="213">
        <f t="shared" si="11"/>
        <v>0</v>
      </c>
      <c r="Q129" s="213">
        <v>0</v>
      </c>
      <c r="R129" s="213">
        <f t="shared" si="12"/>
        <v>0</v>
      </c>
      <c r="S129" s="213">
        <v>0</v>
      </c>
      <c r="T129" s="214">
        <f t="shared" si="13"/>
        <v>0</v>
      </c>
      <c r="AR129" s="26" t="s">
        <v>674</v>
      </c>
      <c r="AT129" s="26" t="s">
        <v>150</v>
      </c>
      <c r="AU129" s="26" t="s">
        <v>81</v>
      </c>
      <c r="AY129" s="26" t="s">
        <v>153</v>
      </c>
      <c r="BE129" s="215">
        <f t="shared" si="14"/>
        <v>0</v>
      </c>
      <c r="BF129" s="215">
        <f t="shared" si="15"/>
        <v>0</v>
      </c>
      <c r="BG129" s="215">
        <f t="shared" si="16"/>
        <v>0</v>
      </c>
      <c r="BH129" s="215">
        <f t="shared" si="17"/>
        <v>0</v>
      </c>
      <c r="BI129" s="215">
        <f t="shared" si="18"/>
        <v>0</v>
      </c>
      <c r="BJ129" s="26" t="s">
        <v>79</v>
      </c>
      <c r="BK129" s="215">
        <f t="shared" si="19"/>
        <v>0</v>
      </c>
      <c r="BL129" s="26" t="s">
        <v>161</v>
      </c>
      <c r="BM129" s="26" t="s">
        <v>1034</v>
      </c>
    </row>
    <row r="130" spans="2:65" s="1" customFormat="1" ht="22.5" customHeight="1">
      <c r="B130" s="43"/>
      <c r="C130" s="228" t="s">
        <v>475</v>
      </c>
      <c r="D130" s="228" t="s">
        <v>150</v>
      </c>
      <c r="E130" s="229" t="s">
        <v>1035</v>
      </c>
      <c r="F130" s="230" t="s">
        <v>1036</v>
      </c>
      <c r="G130" s="231" t="s">
        <v>245</v>
      </c>
      <c r="H130" s="232">
        <v>30</v>
      </c>
      <c r="I130" s="233"/>
      <c r="J130" s="234">
        <f t="shared" si="10"/>
        <v>0</v>
      </c>
      <c r="K130" s="230" t="s">
        <v>21</v>
      </c>
      <c r="L130" s="235"/>
      <c r="M130" s="236" t="s">
        <v>21</v>
      </c>
      <c r="N130" s="237" t="s">
        <v>42</v>
      </c>
      <c r="O130" s="44"/>
      <c r="P130" s="213">
        <f t="shared" si="11"/>
        <v>0</v>
      </c>
      <c r="Q130" s="213">
        <v>0</v>
      </c>
      <c r="R130" s="213">
        <f t="shared" si="12"/>
        <v>0</v>
      </c>
      <c r="S130" s="213">
        <v>0</v>
      </c>
      <c r="T130" s="214">
        <f t="shared" si="13"/>
        <v>0</v>
      </c>
      <c r="AR130" s="26" t="s">
        <v>674</v>
      </c>
      <c r="AT130" s="26" t="s">
        <v>150</v>
      </c>
      <c r="AU130" s="26" t="s">
        <v>81</v>
      </c>
      <c r="AY130" s="26" t="s">
        <v>153</v>
      </c>
      <c r="BE130" s="215">
        <f t="shared" si="14"/>
        <v>0</v>
      </c>
      <c r="BF130" s="215">
        <f t="shared" si="15"/>
        <v>0</v>
      </c>
      <c r="BG130" s="215">
        <f t="shared" si="16"/>
        <v>0</v>
      </c>
      <c r="BH130" s="215">
        <f t="shared" si="17"/>
        <v>0</v>
      </c>
      <c r="BI130" s="215">
        <f t="shared" si="18"/>
        <v>0</v>
      </c>
      <c r="BJ130" s="26" t="s">
        <v>79</v>
      </c>
      <c r="BK130" s="215">
        <f t="shared" si="19"/>
        <v>0</v>
      </c>
      <c r="BL130" s="26" t="s">
        <v>161</v>
      </c>
      <c r="BM130" s="26" t="s">
        <v>1037</v>
      </c>
    </row>
    <row r="131" spans="2:65" s="1" customFormat="1" ht="22.5" customHeight="1">
      <c r="B131" s="43"/>
      <c r="C131" s="228" t="s">
        <v>479</v>
      </c>
      <c r="D131" s="228" t="s">
        <v>150</v>
      </c>
      <c r="E131" s="229" t="s">
        <v>1038</v>
      </c>
      <c r="F131" s="230" t="s">
        <v>1039</v>
      </c>
      <c r="G131" s="231" t="s">
        <v>1040</v>
      </c>
      <c r="H131" s="232">
        <v>400</v>
      </c>
      <c r="I131" s="233"/>
      <c r="J131" s="234">
        <f t="shared" si="10"/>
        <v>0</v>
      </c>
      <c r="K131" s="230" t="s">
        <v>21</v>
      </c>
      <c r="L131" s="235"/>
      <c r="M131" s="236" t="s">
        <v>21</v>
      </c>
      <c r="N131" s="237" t="s">
        <v>42</v>
      </c>
      <c r="O131" s="44"/>
      <c r="P131" s="213">
        <f t="shared" si="11"/>
        <v>0</v>
      </c>
      <c r="Q131" s="213">
        <v>0</v>
      </c>
      <c r="R131" s="213">
        <f t="shared" si="12"/>
        <v>0</v>
      </c>
      <c r="S131" s="213">
        <v>0</v>
      </c>
      <c r="T131" s="214">
        <f t="shared" si="13"/>
        <v>0</v>
      </c>
      <c r="AR131" s="26" t="s">
        <v>674</v>
      </c>
      <c r="AT131" s="26" t="s">
        <v>150</v>
      </c>
      <c r="AU131" s="26" t="s">
        <v>81</v>
      </c>
      <c r="AY131" s="26" t="s">
        <v>153</v>
      </c>
      <c r="BE131" s="215">
        <f t="shared" si="14"/>
        <v>0</v>
      </c>
      <c r="BF131" s="215">
        <f t="shared" si="15"/>
        <v>0</v>
      </c>
      <c r="BG131" s="215">
        <f t="shared" si="16"/>
        <v>0</v>
      </c>
      <c r="BH131" s="215">
        <f t="shared" si="17"/>
        <v>0</v>
      </c>
      <c r="BI131" s="215">
        <f t="shared" si="18"/>
        <v>0</v>
      </c>
      <c r="BJ131" s="26" t="s">
        <v>79</v>
      </c>
      <c r="BK131" s="215">
        <f t="shared" si="19"/>
        <v>0</v>
      </c>
      <c r="BL131" s="26" t="s">
        <v>161</v>
      </c>
      <c r="BM131" s="26" t="s">
        <v>1041</v>
      </c>
    </row>
    <row r="132" spans="2:65" s="1" customFormat="1" ht="22.5" customHeight="1">
      <c r="B132" s="43"/>
      <c r="C132" s="228" t="s">
        <v>481</v>
      </c>
      <c r="D132" s="228" t="s">
        <v>150</v>
      </c>
      <c r="E132" s="229" t="s">
        <v>1042</v>
      </c>
      <c r="F132" s="230" t="s">
        <v>1043</v>
      </c>
      <c r="G132" s="231" t="s">
        <v>245</v>
      </c>
      <c r="H132" s="232">
        <v>1</v>
      </c>
      <c r="I132" s="233"/>
      <c r="J132" s="234">
        <f t="shared" si="10"/>
        <v>0</v>
      </c>
      <c r="K132" s="230" t="s">
        <v>21</v>
      </c>
      <c r="L132" s="235"/>
      <c r="M132" s="236" t="s">
        <v>21</v>
      </c>
      <c r="N132" s="237" t="s">
        <v>42</v>
      </c>
      <c r="O132" s="44"/>
      <c r="P132" s="213">
        <f t="shared" si="11"/>
        <v>0</v>
      </c>
      <c r="Q132" s="213">
        <v>0</v>
      </c>
      <c r="R132" s="213">
        <f t="shared" si="12"/>
        <v>0</v>
      </c>
      <c r="S132" s="213">
        <v>0</v>
      </c>
      <c r="T132" s="214">
        <f t="shared" si="13"/>
        <v>0</v>
      </c>
      <c r="AR132" s="26" t="s">
        <v>167</v>
      </c>
      <c r="AT132" s="26" t="s">
        <v>150</v>
      </c>
      <c r="AU132" s="26" t="s">
        <v>81</v>
      </c>
      <c r="AY132" s="26" t="s">
        <v>153</v>
      </c>
      <c r="BE132" s="215">
        <f t="shared" si="14"/>
        <v>0</v>
      </c>
      <c r="BF132" s="215">
        <f t="shared" si="15"/>
        <v>0</v>
      </c>
      <c r="BG132" s="215">
        <f t="shared" si="16"/>
        <v>0</v>
      </c>
      <c r="BH132" s="215">
        <f t="shared" si="17"/>
        <v>0</v>
      </c>
      <c r="BI132" s="215">
        <f t="shared" si="18"/>
        <v>0</v>
      </c>
      <c r="BJ132" s="26" t="s">
        <v>79</v>
      </c>
      <c r="BK132" s="215">
        <f t="shared" si="19"/>
        <v>0</v>
      </c>
      <c r="BL132" s="26" t="s">
        <v>167</v>
      </c>
      <c r="BM132" s="26" t="s">
        <v>1044</v>
      </c>
    </row>
    <row r="133" spans="2:65" s="1" customFormat="1" ht="22.5" customHeight="1">
      <c r="B133" s="43"/>
      <c r="C133" s="228" t="s">
        <v>485</v>
      </c>
      <c r="D133" s="228" t="s">
        <v>150</v>
      </c>
      <c r="E133" s="229" t="s">
        <v>1045</v>
      </c>
      <c r="F133" s="230" t="s">
        <v>1046</v>
      </c>
      <c r="G133" s="231" t="s">
        <v>1047</v>
      </c>
      <c r="H133" s="232">
        <v>100</v>
      </c>
      <c r="I133" s="233"/>
      <c r="J133" s="234">
        <f t="shared" si="10"/>
        <v>0</v>
      </c>
      <c r="K133" s="230" t="s">
        <v>21</v>
      </c>
      <c r="L133" s="235"/>
      <c r="M133" s="236" t="s">
        <v>21</v>
      </c>
      <c r="N133" s="237" t="s">
        <v>42</v>
      </c>
      <c r="O133" s="44"/>
      <c r="P133" s="213">
        <f t="shared" si="11"/>
        <v>0</v>
      </c>
      <c r="Q133" s="213">
        <v>0</v>
      </c>
      <c r="R133" s="213">
        <f t="shared" si="12"/>
        <v>0</v>
      </c>
      <c r="S133" s="213">
        <v>0</v>
      </c>
      <c r="T133" s="214">
        <f t="shared" si="13"/>
        <v>0</v>
      </c>
      <c r="AR133" s="26" t="s">
        <v>274</v>
      </c>
      <c r="AT133" s="26" t="s">
        <v>150</v>
      </c>
      <c r="AU133" s="26" t="s">
        <v>81</v>
      </c>
      <c r="AY133" s="26" t="s">
        <v>153</v>
      </c>
      <c r="BE133" s="215">
        <f t="shared" si="14"/>
        <v>0</v>
      </c>
      <c r="BF133" s="215">
        <f t="shared" si="15"/>
        <v>0</v>
      </c>
      <c r="BG133" s="215">
        <f t="shared" si="16"/>
        <v>0</v>
      </c>
      <c r="BH133" s="215">
        <f t="shared" si="17"/>
        <v>0</v>
      </c>
      <c r="BI133" s="215">
        <f t="shared" si="18"/>
        <v>0</v>
      </c>
      <c r="BJ133" s="26" t="s">
        <v>79</v>
      </c>
      <c r="BK133" s="215">
        <f t="shared" si="19"/>
        <v>0</v>
      </c>
      <c r="BL133" s="26" t="s">
        <v>274</v>
      </c>
      <c r="BM133" s="26" t="s">
        <v>1048</v>
      </c>
    </row>
    <row r="134" spans="2:65" s="1" customFormat="1" ht="22.5" customHeight="1">
      <c r="B134" s="43"/>
      <c r="C134" s="228" t="s">
        <v>489</v>
      </c>
      <c r="D134" s="228" t="s">
        <v>150</v>
      </c>
      <c r="E134" s="229" t="s">
        <v>759</v>
      </c>
      <c r="F134" s="230" t="s">
        <v>1049</v>
      </c>
      <c r="G134" s="231" t="s">
        <v>219</v>
      </c>
      <c r="H134" s="232">
        <v>1</v>
      </c>
      <c r="I134" s="233"/>
      <c r="J134" s="234">
        <f t="shared" si="10"/>
        <v>0</v>
      </c>
      <c r="K134" s="230" t="s">
        <v>21</v>
      </c>
      <c r="L134" s="235"/>
      <c r="M134" s="236" t="s">
        <v>21</v>
      </c>
      <c r="N134" s="237" t="s">
        <v>42</v>
      </c>
      <c r="O134" s="44"/>
      <c r="P134" s="213">
        <f t="shared" si="11"/>
        <v>0</v>
      </c>
      <c r="Q134" s="213">
        <v>0</v>
      </c>
      <c r="R134" s="213">
        <f t="shared" si="12"/>
        <v>0</v>
      </c>
      <c r="S134" s="213">
        <v>0</v>
      </c>
      <c r="T134" s="214">
        <f t="shared" si="13"/>
        <v>0</v>
      </c>
      <c r="AR134" s="26" t="s">
        <v>274</v>
      </c>
      <c r="AT134" s="26" t="s">
        <v>150</v>
      </c>
      <c r="AU134" s="26" t="s">
        <v>81</v>
      </c>
      <c r="AY134" s="26" t="s">
        <v>153</v>
      </c>
      <c r="BE134" s="215">
        <f t="shared" si="14"/>
        <v>0</v>
      </c>
      <c r="BF134" s="215">
        <f t="shared" si="15"/>
        <v>0</v>
      </c>
      <c r="BG134" s="215">
        <f t="shared" si="16"/>
        <v>0</v>
      </c>
      <c r="BH134" s="215">
        <f t="shared" si="17"/>
        <v>0</v>
      </c>
      <c r="BI134" s="215">
        <f t="shared" si="18"/>
        <v>0</v>
      </c>
      <c r="BJ134" s="26" t="s">
        <v>79</v>
      </c>
      <c r="BK134" s="215">
        <f t="shared" si="19"/>
        <v>0</v>
      </c>
      <c r="BL134" s="26" t="s">
        <v>274</v>
      </c>
      <c r="BM134" s="26" t="s">
        <v>1050</v>
      </c>
    </row>
    <row r="135" spans="2:65" s="1" customFormat="1" ht="22.5" customHeight="1">
      <c r="B135" s="43"/>
      <c r="C135" s="228" t="s">
        <v>493</v>
      </c>
      <c r="D135" s="228" t="s">
        <v>150</v>
      </c>
      <c r="E135" s="229" t="s">
        <v>763</v>
      </c>
      <c r="F135" s="230" t="s">
        <v>1051</v>
      </c>
      <c r="G135" s="231" t="s">
        <v>219</v>
      </c>
      <c r="H135" s="232">
        <v>1</v>
      </c>
      <c r="I135" s="233"/>
      <c r="J135" s="234">
        <f t="shared" si="10"/>
        <v>0</v>
      </c>
      <c r="K135" s="230" t="s">
        <v>21</v>
      </c>
      <c r="L135" s="235"/>
      <c r="M135" s="236" t="s">
        <v>21</v>
      </c>
      <c r="N135" s="248" t="s">
        <v>42</v>
      </c>
      <c r="O135" s="242"/>
      <c r="P135" s="243">
        <f t="shared" si="11"/>
        <v>0</v>
      </c>
      <c r="Q135" s="243">
        <v>0</v>
      </c>
      <c r="R135" s="243">
        <f t="shared" si="12"/>
        <v>0</v>
      </c>
      <c r="S135" s="243">
        <v>0</v>
      </c>
      <c r="T135" s="244">
        <f t="shared" si="13"/>
        <v>0</v>
      </c>
      <c r="AR135" s="26" t="s">
        <v>274</v>
      </c>
      <c r="AT135" s="26" t="s">
        <v>150</v>
      </c>
      <c r="AU135" s="26" t="s">
        <v>81</v>
      </c>
      <c r="AY135" s="26" t="s">
        <v>153</v>
      </c>
      <c r="BE135" s="215">
        <f t="shared" si="14"/>
        <v>0</v>
      </c>
      <c r="BF135" s="215">
        <f t="shared" si="15"/>
        <v>0</v>
      </c>
      <c r="BG135" s="215">
        <f t="shared" si="16"/>
        <v>0</v>
      </c>
      <c r="BH135" s="215">
        <f t="shared" si="17"/>
        <v>0</v>
      </c>
      <c r="BI135" s="215">
        <f t="shared" si="18"/>
        <v>0</v>
      </c>
      <c r="BJ135" s="26" t="s">
        <v>79</v>
      </c>
      <c r="BK135" s="215">
        <f t="shared" si="19"/>
        <v>0</v>
      </c>
      <c r="BL135" s="26" t="s">
        <v>274</v>
      </c>
      <c r="BM135" s="26" t="s">
        <v>1052</v>
      </c>
    </row>
    <row r="136" spans="2:65" s="1" customFormat="1" ht="7" customHeight="1">
      <c r="B136" s="58"/>
      <c r="C136" s="59"/>
      <c r="D136" s="59"/>
      <c r="E136" s="59"/>
      <c r="F136" s="59"/>
      <c r="G136" s="59"/>
      <c r="H136" s="59"/>
      <c r="I136" s="150"/>
      <c r="J136" s="59"/>
      <c r="K136" s="59"/>
      <c r="L136" s="63"/>
    </row>
  </sheetData>
  <sheetProtection algorithmName="SHA-512" hashValue="ZgHuIHTak0NEmFBxS7JZ9WZic9I9QY5pBWpof289f82UxSQtLXuVa1NcLUQaNlpDJdGc0gO8JZPslyCgx1qryw==" saltValue="4CndlaVM4fTHy37Ezzccmg==" spinCount="100000" sheet="1" objects="1" scenarios="1" formatCells="0" formatColumns="0" formatRows="0" sort="0" autoFilter="0"/>
  <autoFilter ref="C77:K135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22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112</v>
      </c>
      <c r="G1" s="428" t="s">
        <v>113</v>
      </c>
      <c r="H1" s="428"/>
      <c r="I1" s="126"/>
      <c r="J1" s="125" t="s">
        <v>114</v>
      </c>
      <c r="K1" s="124" t="s">
        <v>115</v>
      </c>
      <c r="L1" s="125" t="s">
        <v>116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6" t="s">
        <v>93</v>
      </c>
    </row>
    <row r="3" spans="1:70" ht="7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81</v>
      </c>
    </row>
    <row r="4" spans="1:70" ht="37" customHeight="1">
      <c r="B4" s="30"/>
      <c r="C4" s="31"/>
      <c r="D4" s="32" t="s">
        <v>117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Výměna technologie měnírny Bory - DPS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118</v>
      </c>
      <c r="E8" s="44"/>
      <c r="F8" s="44"/>
      <c r="G8" s="44"/>
      <c r="H8" s="44"/>
      <c r="I8" s="129"/>
      <c r="J8" s="44"/>
      <c r="K8" s="47"/>
    </row>
    <row r="9" spans="1:70" s="1" customFormat="1" ht="37" customHeight="1">
      <c r="B9" s="43"/>
      <c r="C9" s="44"/>
      <c r="D9" s="44"/>
      <c r="E9" s="431" t="s">
        <v>1053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18. 7. 2017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">
        <v>21</v>
      </c>
      <c r="K14" s="47"/>
    </row>
    <row r="15" spans="1:70" s="1" customFormat="1" ht="18" customHeight="1">
      <c r="B15" s="43"/>
      <c r="C15" s="44"/>
      <c r="D15" s="44"/>
      <c r="E15" s="37" t="s">
        <v>29</v>
      </c>
      <c r="F15" s="44"/>
      <c r="G15" s="44"/>
      <c r="H15" s="44"/>
      <c r="I15" s="130" t="s">
        <v>30</v>
      </c>
      <c r="J15" s="37" t="s">
        <v>21</v>
      </c>
      <c r="K15" s="47"/>
    </row>
    <row r="16" spans="1:70" s="1" customFormat="1" ht="7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5" customHeight="1">
      <c r="B17" s="43"/>
      <c r="C17" s="44"/>
      <c r="D17" s="39" t="s">
        <v>31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30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7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5" customHeight="1">
      <c r="B20" s="43"/>
      <c r="C20" s="44"/>
      <c r="D20" s="39" t="s">
        <v>33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30</v>
      </c>
      <c r="J21" s="37" t="str">
        <f>IF('Rekapitulace stavby'!AN17="","",'Rekapitulace stavby'!AN17)</f>
        <v/>
      </c>
      <c r="K21" s="47"/>
    </row>
    <row r="22" spans="2:11" s="1" customFormat="1" ht="7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5" customHeight="1">
      <c r="B23" s="43"/>
      <c r="C23" s="44"/>
      <c r="D23" s="39" t="s">
        <v>36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421" t="s">
        <v>21</v>
      </c>
      <c r="F24" s="421"/>
      <c r="G24" s="421"/>
      <c r="H24" s="421"/>
      <c r="I24" s="134"/>
      <c r="J24" s="133"/>
      <c r="K24" s="135"/>
    </row>
    <row r="25" spans="2:11" s="1" customFormat="1" ht="7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7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4" customHeight="1">
      <c r="B27" s="43"/>
      <c r="C27" s="44"/>
      <c r="D27" s="138" t="s">
        <v>37</v>
      </c>
      <c r="E27" s="44"/>
      <c r="F27" s="44"/>
      <c r="G27" s="44"/>
      <c r="H27" s="44"/>
      <c r="I27" s="129"/>
      <c r="J27" s="139">
        <f>ROUND(J82,2)</f>
        <v>0</v>
      </c>
      <c r="K27" s="47"/>
    </row>
    <row r="28" spans="2:11" s="1" customFormat="1" ht="7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5" customHeight="1">
      <c r="B29" s="43"/>
      <c r="C29" s="44"/>
      <c r="D29" s="44"/>
      <c r="E29" s="44"/>
      <c r="F29" s="48" t="s">
        <v>39</v>
      </c>
      <c r="G29" s="44"/>
      <c r="H29" s="44"/>
      <c r="I29" s="140" t="s">
        <v>38</v>
      </c>
      <c r="J29" s="48" t="s">
        <v>40</v>
      </c>
      <c r="K29" s="47"/>
    </row>
    <row r="30" spans="2:11" s="1" customFormat="1" ht="14.5" customHeight="1">
      <c r="B30" s="43"/>
      <c r="C30" s="44"/>
      <c r="D30" s="51" t="s">
        <v>41</v>
      </c>
      <c r="E30" s="51" t="s">
        <v>42</v>
      </c>
      <c r="F30" s="141">
        <f>ROUND(SUM(BE82:BE121), 2)</f>
        <v>0</v>
      </c>
      <c r="G30" s="44"/>
      <c r="H30" s="44"/>
      <c r="I30" s="142">
        <v>0.21</v>
      </c>
      <c r="J30" s="141">
        <f>ROUND(ROUND((SUM(BE82:BE121)), 2)*I30, 2)</f>
        <v>0</v>
      </c>
      <c r="K30" s="47"/>
    </row>
    <row r="31" spans="2:11" s="1" customFormat="1" ht="14.5" customHeight="1">
      <c r="B31" s="43"/>
      <c r="C31" s="44"/>
      <c r="D31" s="44"/>
      <c r="E31" s="51" t="s">
        <v>43</v>
      </c>
      <c r="F31" s="141">
        <f>ROUND(SUM(BF82:BF121), 2)</f>
        <v>0</v>
      </c>
      <c r="G31" s="44"/>
      <c r="H31" s="44"/>
      <c r="I31" s="142">
        <v>0.15</v>
      </c>
      <c r="J31" s="141">
        <f>ROUND(ROUND((SUM(BF82:BF121)), 2)*I31, 2)</f>
        <v>0</v>
      </c>
      <c r="K31" s="47"/>
    </row>
    <row r="32" spans="2:11" s="1" customFormat="1" ht="14.5" hidden="1" customHeight="1">
      <c r="B32" s="43"/>
      <c r="C32" s="44"/>
      <c r="D32" s="44"/>
      <c r="E32" s="51" t="s">
        <v>44</v>
      </c>
      <c r="F32" s="141">
        <f>ROUND(SUM(BG82:BG121),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5" hidden="1" customHeight="1">
      <c r="B33" s="43"/>
      <c r="C33" s="44"/>
      <c r="D33" s="44"/>
      <c r="E33" s="51" t="s">
        <v>45</v>
      </c>
      <c r="F33" s="141">
        <f>ROUND(SUM(BH82:BH121),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5" hidden="1" customHeight="1">
      <c r="B34" s="43"/>
      <c r="C34" s="44"/>
      <c r="D34" s="44"/>
      <c r="E34" s="51" t="s">
        <v>46</v>
      </c>
      <c r="F34" s="141">
        <f>ROUND(SUM(BI82:BI121),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7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4" customHeight="1">
      <c r="B36" s="43"/>
      <c r="C36" s="143"/>
      <c r="D36" s="144" t="s">
        <v>47</v>
      </c>
      <c r="E36" s="81"/>
      <c r="F36" s="81"/>
      <c r="G36" s="145" t="s">
        <v>48</v>
      </c>
      <c r="H36" s="146" t="s">
        <v>49</v>
      </c>
      <c r="I36" s="147"/>
      <c r="J36" s="148">
        <f>SUM(J27:J34)</f>
        <v>0</v>
      </c>
      <c r="K36" s="149"/>
    </row>
    <row r="37" spans="2:11" s="1" customFormat="1" ht="14.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7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7" customHeight="1">
      <c r="B42" s="43"/>
      <c r="C42" s="32" t="s">
        <v>120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7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Výměna technologie měnírny Bory - DPS</v>
      </c>
      <c r="F45" s="430"/>
      <c r="G45" s="430"/>
      <c r="H45" s="430"/>
      <c r="I45" s="129"/>
      <c r="J45" s="44"/>
      <c r="K45" s="47"/>
    </row>
    <row r="46" spans="2:11" s="1" customFormat="1" ht="14.5" customHeight="1">
      <c r="B46" s="43"/>
      <c r="C46" s="39" t="s">
        <v>118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PS5 - Slaboproudé rozvody</v>
      </c>
      <c r="F47" s="432"/>
      <c r="G47" s="432"/>
      <c r="H47" s="432"/>
      <c r="I47" s="129"/>
      <c r="J47" s="44"/>
      <c r="K47" s="47"/>
    </row>
    <row r="48" spans="2:11" s="1" customFormat="1" ht="7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>Plzeň</v>
      </c>
      <c r="G49" s="44"/>
      <c r="H49" s="44"/>
      <c r="I49" s="130" t="s">
        <v>25</v>
      </c>
      <c r="J49" s="131" t="str">
        <f>IF(J12="","",J12)</f>
        <v>18. 7. 2017</v>
      </c>
      <c r="K49" s="47"/>
    </row>
    <row r="50" spans="2:47" s="1" customFormat="1" ht="7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>Plzeňské městské dopravní podniky, a.s.</v>
      </c>
      <c r="G51" s="44"/>
      <c r="H51" s="44"/>
      <c r="I51" s="130" t="s">
        <v>33</v>
      </c>
      <c r="J51" s="37" t="str">
        <f>E21</f>
        <v xml:space="preserve"> </v>
      </c>
      <c r="K51" s="47"/>
    </row>
    <row r="52" spans="2:47" s="1" customFormat="1" ht="14.5" customHeight="1">
      <c r="B52" s="43"/>
      <c r="C52" s="39" t="s">
        <v>31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4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121</v>
      </c>
      <c r="D54" s="143"/>
      <c r="E54" s="143"/>
      <c r="F54" s="143"/>
      <c r="G54" s="143"/>
      <c r="H54" s="143"/>
      <c r="I54" s="156"/>
      <c r="J54" s="157" t="s">
        <v>122</v>
      </c>
      <c r="K54" s="158"/>
    </row>
    <row r="55" spans="2:47" s="1" customFormat="1" ht="10.4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123</v>
      </c>
      <c r="D56" s="44"/>
      <c r="E56" s="44"/>
      <c r="F56" s="44"/>
      <c r="G56" s="44"/>
      <c r="H56" s="44"/>
      <c r="I56" s="129"/>
      <c r="J56" s="139">
        <f>J82</f>
        <v>0</v>
      </c>
      <c r="K56" s="47"/>
      <c r="AU56" s="26" t="s">
        <v>124</v>
      </c>
    </row>
    <row r="57" spans="2:47" s="8" customFormat="1" ht="25" customHeight="1">
      <c r="B57" s="160"/>
      <c r="C57" s="161"/>
      <c r="D57" s="162" t="s">
        <v>128</v>
      </c>
      <c r="E57" s="163"/>
      <c r="F57" s="163"/>
      <c r="G57" s="163"/>
      <c r="H57" s="163"/>
      <c r="I57" s="164"/>
      <c r="J57" s="165">
        <f>J83</f>
        <v>0</v>
      </c>
      <c r="K57" s="166"/>
    </row>
    <row r="58" spans="2:47" s="9" customFormat="1" ht="19.899999999999999" customHeight="1">
      <c r="B58" s="167"/>
      <c r="C58" s="168"/>
      <c r="D58" s="169" t="s">
        <v>1054</v>
      </c>
      <c r="E58" s="170"/>
      <c r="F58" s="170"/>
      <c r="G58" s="170"/>
      <c r="H58" s="170"/>
      <c r="I58" s="171"/>
      <c r="J58" s="172">
        <f>J84</f>
        <v>0</v>
      </c>
      <c r="K58" s="173"/>
    </row>
    <row r="59" spans="2:47" s="9" customFormat="1" ht="19.899999999999999" customHeight="1">
      <c r="B59" s="167"/>
      <c r="C59" s="168"/>
      <c r="D59" s="169" t="s">
        <v>1055</v>
      </c>
      <c r="E59" s="170"/>
      <c r="F59" s="170"/>
      <c r="G59" s="170"/>
      <c r="H59" s="170"/>
      <c r="I59" s="171"/>
      <c r="J59" s="172">
        <f>J98</f>
        <v>0</v>
      </c>
      <c r="K59" s="173"/>
    </row>
    <row r="60" spans="2:47" s="9" customFormat="1" ht="19.899999999999999" customHeight="1">
      <c r="B60" s="167"/>
      <c r="C60" s="168"/>
      <c r="D60" s="169" t="s">
        <v>1056</v>
      </c>
      <c r="E60" s="170"/>
      <c r="F60" s="170"/>
      <c r="G60" s="170"/>
      <c r="H60" s="170"/>
      <c r="I60" s="171"/>
      <c r="J60" s="172">
        <f>J101</f>
        <v>0</v>
      </c>
      <c r="K60" s="173"/>
    </row>
    <row r="61" spans="2:47" s="9" customFormat="1" ht="19.899999999999999" customHeight="1">
      <c r="B61" s="167"/>
      <c r="C61" s="168"/>
      <c r="D61" s="169" t="s">
        <v>1057</v>
      </c>
      <c r="E61" s="170"/>
      <c r="F61" s="170"/>
      <c r="G61" s="170"/>
      <c r="H61" s="170"/>
      <c r="I61" s="171"/>
      <c r="J61" s="172">
        <f>J106</f>
        <v>0</v>
      </c>
      <c r="K61" s="173"/>
    </row>
    <row r="62" spans="2:47" s="9" customFormat="1" ht="19.899999999999999" customHeight="1">
      <c r="B62" s="167"/>
      <c r="C62" s="168"/>
      <c r="D62" s="169" t="s">
        <v>1058</v>
      </c>
      <c r="E62" s="170"/>
      <c r="F62" s="170"/>
      <c r="G62" s="170"/>
      <c r="H62" s="170"/>
      <c r="I62" s="171"/>
      <c r="J62" s="172">
        <f>J112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7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7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7" customHeight="1">
      <c r="B69" s="43"/>
      <c r="C69" s="64" t="s">
        <v>136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7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25" t="str">
        <f>E7</f>
        <v>Výměna technologie měnírny Bory - DPS</v>
      </c>
      <c r="F72" s="426"/>
      <c r="G72" s="426"/>
      <c r="H72" s="426"/>
      <c r="I72" s="174"/>
      <c r="J72" s="65"/>
      <c r="K72" s="65"/>
      <c r="L72" s="63"/>
    </row>
    <row r="73" spans="2:12" s="1" customFormat="1" ht="14.5" customHeight="1">
      <c r="B73" s="43"/>
      <c r="C73" s="67" t="s">
        <v>118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3.25" customHeight="1">
      <c r="B74" s="43"/>
      <c r="C74" s="65"/>
      <c r="D74" s="65"/>
      <c r="E74" s="393" t="str">
        <f>E9</f>
        <v>PS5 - Slaboproudé rozvody</v>
      </c>
      <c r="F74" s="427"/>
      <c r="G74" s="427"/>
      <c r="H74" s="427"/>
      <c r="I74" s="174"/>
      <c r="J74" s="65"/>
      <c r="K74" s="65"/>
      <c r="L74" s="63"/>
    </row>
    <row r="75" spans="2:12" s="1" customFormat="1" ht="7" customHeight="1">
      <c r="B75" s="43"/>
      <c r="C75" s="65"/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8" customHeight="1">
      <c r="B76" s="43"/>
      <c r="C76" s="67" t="s">
        <v>23</v>
      </c>
      <c r="D76" s="65"/>
      <c r="E76" s="65"/>
      <c r="F76" s="175" t="str">
        <f>F12</f>
        <v>Plzeň</v>
      </c>
      <c r="G76" s="65"/>
      <c r="H76" s="65"/>
      <c r="I76" s="176" t="s">
        <v>25</v>
      </c>
      <c r="J76" s="75" t="str">
        <f>IF(J12="","",J12)</f>
        <v>18. 7. 2017</v>
      </c>
      <c r="K76" s="65"/>
      <c r="L76" s="63"/>
    </row>
    <row r="77" spans="2:12" s="1" customFormat="1" ht="7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>
      <c r="B78" s="43"/>
      <c r="C78" s="67" t="s">
        <v>27</v>
      </c>
      <c r="D78" s="65"/>
      <c r="E78" s="65"/>
      <c r="F78" s="175" t="str">
        <f>E15</f>
        <v>Plzeňské městské dopravní podniky, a.s.</v>
      </c>
      <c r="G78" s="65"/>
      <c r="H78" s="65"/>
      <c r="I78" s="176" t="s">
        <v>33</v>
      </c>
      <c r="J78" s="175" t="str">
        <f>E21</f>
        <v xml:space="preserve"> </v>
      </c>
      <c r="K78" s="65"/>
      <c r="L78" s="63"/>
    </row>
    <row r="79" spans="2:12" s="1" customFormat="1" ht="14.5" customHeight="1">
      <c r="B79" s="43"/>
      <c r="C79" s="67" t="s">
        <v>31</v>
      </c>
      <c r="D79" s="65"/>
      <c r="E79" s="65"/>
      <c r="F79" s="175" t="str">
        <f>IF(E18="","",E18)</f>
        <v/>
      </c>
      <c r="G79" s="65"/>
      <c r="H79" s="65"/>
      <c r="I79" s="174"/>
      <c r="J79" s="65"/>
      <c r="K79" s="65"/>
      <c r="L79" s="63"/>
    </row>
    <row r="80" spans="2:12" s="1" customFormat="1" ht="10.4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0" customFormat="1" ht="29.25" customHeight="1">
      <c r="B81" s="177"/>
      <c r="C81" s="178" t="s">
        <v>137</v>
      </c>
      <c r="D81" s="179" t="s">
        <v>56</v>
      </c>
      <c r="E81" s="179" t="s">
        <v>52</v>
      </c>
      <c r="F81" s="179" t="s">
        <v>138</v>
      </c>
      <c r="G81" s="179" t="s">
        <v>139</v>
      </c>
      <c r="H81" s="179" t="s">
        <v>140</v>
      </c>
      <c r="I81" s="180" t="s">
        <v>141</v>
      </c>
      <c r="J81" s="179" t="s">
        <v>122</v>
      </c>
      <c r="K81" s="181" t="s">
        <v>142</v>
      </c>
      <c r="L81" s="182"/>
      <c r="M81" s="83" t="s">
        <v>143</v>
      </c>
      <c r="N81" s="84" t="s">
        <v>41</v>
      </c>
      <c r="O81" s="84" t="s">
        <v>144</v>
      </c>
      <c r="P81" s="84" t="s">
        <v>145</v>
      </c>
      <c r="Q81" s="84" t="s">
        <v>146</v>
      </c>
      <c r="R81" s="84" t="s">
        <v>147</v>
      </c>
      <c r="S81" s="84" t="s">
        <v>148</v>
      </c>
      <c r="T81" s="85" t="s">
        <v>149</v>
      </c>
    </row>
    <row r="82" spans="2:65" s="1" customFormat="1" ht="29.25" customHeight="1">
      <c r="B82" s="43"/>
      <c r="C82" s="89" t="s">
        <v>123</v>
      </c>
      <c r="D82" s="65"/>
      <c r="E82" s="65"/>
      <c r="F82" s="65"/>
      <c r="G82" s="65"/>
      <c r="H82" s="65"/>
      <c r="I82" s="174"/>
      <c r="J82" s="183">
        <f>BK82</f>
        <v>0</v>
      </c>
      <c r="K82" s="65"/>
      <c r="L82" s="63"/>
      <c r="M82" s="86"/>
      <c r="N82" s="87"/>
      <c r="O82" s="87"/>
      <c r="P82" s="184">
        <f>P83</f>
        <v>0</v>
      </c>
      <c r="Q82" s="87"/>
      <c r="R82" s="184">
        <f>R83</f>
        <v>0</v>
      </c>
      <c r="S82" s="87"/>
      <c r="T82" s="185">
        <f>T83</f>
        <v>0</v>
      </c>
      <c r="AT82" s="26" t="s">
        <v>70</v>
      </c>
      <c r="AU82" s="26" t="s">
        <v>124</v>
      </c>
      <c r="BK82" s="186">
        <f>BK83</f>
        <v>0</v>
      </c>
    </row>
    <row r="83" spans="2:65" s="11" customFormat="1" ht="37.4" customHeight="1">
      <c r="B83" s="187"/>
      <c r="C83" s="188"/>
      <c r="D83" s="189" t="s">
        <v>70</v>
      </c>
      <c r="E83" s="190" t="s">
        <v>212</v>
      </c>
      <c r="F83" s="190" t="s">
        <v>213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P84+P98+P101+P106+P112</f>
        <v>0</v>
      </c>
      <c r="Q83" s="195"/>
      <c r="R83" s="196">
        <f>R84+R98+R101+R106+R112</f>
        <v>0</v>
      </c>
      <c r="S83" s="195"/>
      <c r="T83" s="197">
        <f>T84+T98+T101+T106+T112</f>
        <v>0</v>
      </c>
      <c r="AR83" s="198" t="s">
        <v>173</v>
      </c>
      <c r="AT83" s="199" t="s">
        <v>70</v>
      </c>
      <c r="AU83" s="199" t="s">
        <v>71</v>
      </c>
      <c r="AY83" s="198" t="s">
        <v>153</v>
      </c>
      <c r="BK83" s="200">
        <f>BK84+BK98+BK101+BK106+BK112</f>
        <v>0</v>
      </c>
    </row>
    <row r="84" spans="2:65" s="11" customFormat="1" ht="19.899999999999999" customHeight="1">
      <c r="B84" s="187"/>
      <c r="C84" s="188"/>
      <c r="D84" s="201" t="s">
        <v>70</v>
      </c>
      <c r="E84" s="202" t="s">
        <v>1059</v>
      </c>
      <c r="F84" s="202" t="s">
        <v>1060</v>
      </c>
      <c r="G84" s="188"/>
      <c r="H84" s="188"/>
      <c r="I84" s="191"/>
      <c r="J84" s="203">
        <f>BK84</f>
        <v>0</v>
      </c>
      <c r="K84" s="188"/>
      <c r="L84" s="193"/>
      <c r="M84" s="194"/>
      <c r="N84" s="195"/>
      <c r="O84" s="195"/>
      <c r="P84" s="196">
        <f>SUM(P85:P97)</f>
        <v>0</v>
      </c>
      <c r="Q84" s="195"/>
      <c r="R84" s="196">
        <f>SUM(R85:R97)</f>
        <v>0</v>
      </c>
      <c r="S84" s="195"/>
      <c r="T84" s="197">
        <f>SUM(T85:T97)</f>
        <v>0</v>
      </c>
      <c r="AR84" s="198" t="s">
        <v>173</v>
      </c>
      <c r="AT84" s="199" t="s">
        <v>70</v>
      </c>
      <c r="AU84" s="199" t="s">
        <v>79</v>
      </c>
      <c r="AY84" s="198" t="s">
        <v>153</v>
      </c>
      <c r="BK84" s="200">
        <f>SUM(BK85:BK97)</f>
        <v>0</v>
      </c>
    </row>
    <row r="85" spans="2:65" s="1" customFormat="1" ht="31.5" customHeight="1">
      <c r="B85" s="43"/>
      <c r="C85" s="228" t="s">
        <v>79</v>
      </c>
      <c r="D85" s="228" t="s">
        <v>150</v>
      </c>
      <c r="E85" s="229" t="s">
        <v>1061</v>
      </c>
      <c r="F85" s="230" t="s">
        <v>1062</v>
      </c>
      <c r="G85" s="231" t="s">
        <v>219</v>
      </c>
      <c r="H85" s="232">
        <v>6</v>
      </c>
      <c r="I85" s="233"/>
      <c r="J85" s="234">
        <f t="shared" ref="J85:J97" si="0">ROUND(I85*H85,2)</f>
        <v>0</v>
      </c>
      <c r="K85" s="230" t="s">
        <v>21</v>
      </c>
      <c r="L85" s="235"/>
      <c r="M85" s="236" t="s">
        <v>21</v>
      </c>
      <c r="N85" s="237" t="s">
        <v>42</v>
      </c>
      <c r="O85" s="44"/>
      <c r="P85" s="213">
        <f t="shared" ref="P85:P97" si="1">O85*H85</f>
        <v>0</v>
      </c>
      <c r="Q85" s="213">
        <v>0</v>
      </c>
      <c r="R85" s="213">
        <f t="shared" ref="R85:R97" si="2">Q85*H85</f>
        <v>0</v>
      </c>
      <c r="S85" s="213">
        <v>0</v>
      </c>
      <c r="T85" s="214">
        <f t="shared" ref="T85:T97" si="3">S85*H85</f>
        <v>0</v>
      </c>
      <c r="AR85" s="26" t="s">
        <v>713</v>
      </c>
      <c r="AT85" s="26" t="s">
        <v>150</v>
      </c>
      <c r="AU85" s="26" t="s">
        <v>81</v>
      </c>
      <c r="AY85" s="26" t="s">
        <v>153</v>
      </c>
      <c r="BE85" s="215">
        <f t="shared" ref="BE85:BE97" si="4">IF(N85="základní",J85,0)</f>
        <v>0</v>
      </c>
      <c r="BF85" s="215">
        <f t="shared" ref="BF85:BF97" si="5">IF(N85="snížená",J85,0)</f>
        <v>0</v>
      </c>
      <c r="BG85" s="215">
        <f t="shared" ref="BG85:BG97" si="6">IF(N85="zákl. přenesená",J85,0)</f>
        <v>0</v>
      </c>
      <c r="BH85" s="215">
        <f t="shared" ref="BH85:BH97" si="7">IF(N85="sníž. přenesená",J85,0)</f>
        <v>0</v>
      </c>
      <c r="BI85" s="215">
        <f t="shared" ref="BI85:BI97" si="8">IF(N85="nulová",J85,0)</f>
        <v>0</v>
      </c>
      <c r="BJ85" s="26" t="s">
        <v>79</v>
      </c>
      <c r="BK85" s="215">
        <f t="shared" ref="BK85:BK97" si="9">ROUND(I85*H85,2)</f>
        <v>0</v>
      </c>
      <c r="BL85" s="26" t="s">
        <v>713</v>
      </c>
      <c r="BM85" s="26" t="s">
        <v>1063</v>
      </c>
    </row>
    <row r="86" spans="2:65" s="1" customFormat="1" ht="22.5" customHeight="1">
      <c r="B86" s="43"/>
      <c r="C86" s="228" t="s">
        <v>81</v>
      </c>
      <c r="D86" s="228" t="s">
        <v>150</v>
      </c>
      <c r="E86" s="229" t="s">
        <v>1064</v>
      </c>
      <c r="F86" s="230" t="s">
        <v>1065</v>
      </c>
      <c r="G86" s="231" t="s">
        <v>219</v>
      </c>
      <c r="H86" s="232">
        <v>20</v>
      </c>
      <c r="I86" s="233"/>
      <c r="J86" s="234">
        <f t="shared" si="0"/>
        <v>0</v>
      </c>
      <c r="K86" s="230" t="s">
        <v>21</v>
      </c>
      <c r="L86" s="235"/>
      <c r="M86" s="236" t="s">
        <v>21</v>
      </c>
      <c r="N86" s="237" t="s">
        <v>42</v>
      </c>
      <c r="O86" s="44"/>
      <c r="P86" s="213">
        <f t="shared" si="1"/>
        <v>0</v>
      </c>
      <c r="Q86" s="213">
        <v>0</v>
      </c>
      <c r="R86" s="213">
        <f t="shared" si="2"/>
        <v>0</v>
      </c>
      <c r="S86" s="213">
        <v>0</v>
      </c>
      <c r="T86" s="214">
        <f t="shared" si="3"/>
        <v>0</v>
      </c>
      <c r="AR86" s="26" t="s">
        <v>713</v>
      </c>
      <c r="AT86" s="26" t="s">
        <v>150</v>
      </c>
      <c r="AU86" s="26" t="s">
        <v>81</v>
      </c>
      <c r="AY86" s="26" t="s">
        <v>153</v>
      </c>
      <c r="BE86" s="215">
        <f t="shared" si="4"/>
        <v>0</v>
      </c>
      <c r="BF86" s="215">
        <f t="shared" si="5"/>
        <v>0</v>
      </c>
      <c r="BG86" s="215">
        <f t="shared" si="6"/>
        <v>0</v>
      </c>
      <c r="BH86" s="215">
        <f t="shared" si="7"/>
        <v>0</v>
      </c>
      <c r="BI86" s="215">
        <f t="shared" si="8"/>
        <v>0</v>
      </c>
      <c r="BJ86" s="26" t="s">
        <v>79</v>
      </c>
      <c r="BK86" s="215">
        <f t="shared" si="9"/>
        <v>0</v>
      </c>
      <c r="BL86" s="26" t="s">
        <v>713</v>
      </c>
      <c r="BM86" s="26" t="s">
        <v>1066</v>
      </c>
    </row>
    <row r="87" spans="2:65" s="1" customFormat="1" ht="22.5" customHeight="1">
      <c r="B87" s="43"/>
      <c r="C87" s="228" t="s">
        <v>152</v>
      </c>
      <c r="D87" s="228" t="s">
        <v>150</v>
      </c>
      <c r="E87" s="229" t="s">
        <v>1067</v>
      </c>
      <c r="F87" s="230" t="s">
        <v>1068</v>
      </c>
      <c r="G87" s="231" t="s">
        <v>189</v>
      </c>
      <c r="H87" s="232">
        <v>300</v>
      </c>
      <c r="I87" s="233"/>
      <c r="J87" s="234">
        <f t="shared" si="0"/>
        <v>0</v>
      </c>
      <c r="K87" s="230" t="s">
        <v>21</v>
      </c>
      <c r="L87" s="235"/>
      <c r="M87" s="236" t="s">
        <v>21</v>
      </c>
      <c r="N87" s="237" t="s">
        <v>42</v>
      </c>
      <c r="O87" s="44"/>
      <c r="P87" s="213">
        <f t="shared" si="1"/>
        <v>0</v>
      </c>
      <c r="Q87" s="213">
        <v>0</v>
      </c>
      <c r="R87" s="213">
        <f t="shared" si="2"/>
        <v>0</v>
      </c>
      <c r="S87" s="213">
        <v>0</v>
      </c>
      <c r="T87" s="214">
        <f t="shared" si="3"/>
        <v>0</v>
      </c>
      <c r="AR87" s="26" t="s">
        <v>713</v>
      </c>
      <c r="AT87" s="26" t="s">
        <v>150</v>
      </c>
      <c r="AU87" s="26" t="s">
        <v>81</v>
      </c>
      <c r="AY87" s="26" t="s">
        <v>153</v>
      </c>
      <c r="BE87" s="215">
        <f t="shared" si="4"/>
        <v>0</v>
      </c>
      <c r="BF87" s="215">
        <f t="shared" si="5"/>
        <v>0</v>
      </c>
      <c r="BG87" s="215">
        <f t="shared" si="6"/>
        <v>0</v>
      </c>
      <c r="BH87" s="215">
        <f t="shared" si="7"/>
        <v>0</v>
      </c>
      <c r="BI87" s="215">
        <f t="shared" si="8"/>
        <v>0</v>
      </c>
      <c r="BJ87" s="26" t="s">
        <v>79</v>
      </c>
      <c r="BK87" s="215">
        <f t="shared" si="9"/>
        <v>0</v>
      </c>
      <c r="BL87" s="26" t="s">
        <v>713</v>
      </c>
      <c r="BM87" s="26" t="s">
        <v>1069</v>
      </c>
    </row>
    <row r="88" spans="2:65" s="1" customFormat="1" ht="22.5" customHeight="1">
      <c r="B88" s="43"/>
      <c r="C88" s="228" t="s">
        <v>173</v>
      </c>
      <c r="D88" s="228" t="s">
        <v>150</v>
      </c>
      <c r="E88" s="229" t="s">
        <v>1070</v>
      </c>
      <c r="F88" s="230" t="s">
        <v>1071</v>
      </c>
      <c r="G88" s="231" t="s">
        <v>934</v>
      </c>
      <c r="H88" s="232">
        <v>8</v>
      </c>
      <c r="I88" s="233"/>
      <c r="J88" s="234">
        <f t="shared" si="0"/>
        <v>0</v>
      </c>
      <c r="K88" s="230" t="s">
        <v>21</v>
      </c>
      <c r="L88" s="235"/>
      <c r="M88" s="236" t="s">
        <v>21</v>
      </c>
      <c r="N88" s="237" t="s">
        <v>42</v>
      </c>
      <c r="O88" s="44"/>
      <c r="P88" s="213">
        <f t="shared" si="1"/>
        <v>0</v>
      </c>
      <c r="Q88" s="213">
        <v>0</v>
      </c>
      <c r="R88" s="213">
        <f t="shared" si="2"/>
        <v>0</v>
      </c>
      <c r="S88" s="213">
        <v>0</v>
      </c>
      <c r="T88" s="214">
        <f t="shared" si="3"/>
        <v>0</v>
      </c>
      <c r="AR88" s="26" t="s">
        <v>713</v>
      </c>
      <c r="AT88" s="26" t="s">
        <v>150</v>
      </c>
      <c r="AU88" s="26" t="s">
        <v>81</v>
      </c>
      <c r="AY88" s="26" t="s">
        <v>153</v>
      </c>
      <c r="BE88" s="215">
        <f t="shared" si="4"/>
        <v>0</v>
      </c>
      <c r="BF88" s="215">
        <f t="shared" si="5"/>
        <v>0</v>
      </c>
      <c r="BG88" s="215">
        <f t="shared" si="6"/>
        <v>0</v>
      </c>
      <c r="BH88" s="215">
        <f t="shared" si="7"/>
        <v>0</v>
      </c>
      <c r="BI88" s="215">
        <f t="shared" si="8"/>
        <v>0</v>
      </c>
      <c r="BJ88" s="26" t="s">
        <v>79</v>
      </c>
      <c r="BK88" s="215">
        <f t="shared" si="9"/>
        <v>0</v>
      </c>
      <c r="BL88" s="26" t="s">
        <v>713</v>
      </c>
      <c r="BM88" s="26" t="s">
        <v>1072</v>
      </c>
    </row>
    <row r="89" spans="2:65" s="1" customFormat="1" ht="22.5" customHeight="1">
      <c r="B89" s="43"/>
      <c r="C89" s="228" t="s">
        <v>177</v>
      </c>
      <c r="D89" s="228" t="s">
        <v>150</v>
      </c>
      <c r="E89" s="229" t="s">
        <v>1073</v>
      </c>
      <c r="F89" s="230" t="s">
        <v>1074</v>
      </c>
      <c r="G89" s="231" t="s">
        <v>219</v>
      </c>
      <c r="H89" s="232">
        <v>13</v>
      </c>
      <c r="I89" s="233"/>
      <c r="J89" s="234">
        <f t="shared" si="0"/>
        <v>0</v>
      </c>
      <c r="K89" s="230" t="s">
        <v>21</v>
      </c>
      <c r="L89" s="235"/>
      <c r="M89" s="236" t="s">
        <v>21</v>
      </c>
      <c r="N89" s="237" t="s">
        <v>42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713</v>
      </c>
      <c r="AT89" s="26" t="s">
        <v>150</v>
      </c>
      <c r="AU89" s="26" t="s">
        <v>81</v>
      </c>
      <c r="AY89" s="26" t="s">
        <v>153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79</v>
      </c>
      <c r="BK89" s="215">
        <f t="shared" si="9"/>
        <v>0</v>
      </c>
      <c r="BL89" s="26" t="s">
        <v>713</v>
      </c>
      <c r="BM89" s="26" t="s">
        <v>1075</v>
      </c>
    </row>
    <row r="90" spans="2:65" s="1" customFormat="1" ht="22.5" customHeight="1">
      <c r="B90" s="43"/>
      <c r="C90" s="228" t="s">
        <v>182</v>
      </c>
      <c r="D90" s="228" t="s">
        <v>150</v>
      </c>
      <c r="E90" s="229" t="s">
        <v>1076</v>
      </c>
      <c r="F90" s="230" t="s">
        <v>1077</v>
      </c>
      <c r="G90" s="231" t="s">
        <v>219</v>
      </c>
      <c r="H90" s="232">
        <v>13</v>
      </c>
      <c r="I90" s="233"/>
      <c r="J90" s="234">
        <f t="shared" si="0"/>
        <v>0</v>
      </c>
      <c r="K90" s="230" t="s">
        <v>21</v>
      </c>
      <c r="L90" s="235"/>
      <c r="M90" s="236" t="s">
        <v>21</v>
      </c>
      <c r="N90" s="237" t="s">
        <v>42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713</v>
      </c>
      <c r="AT90" s="26" t="s">
        <v>150</v>
      </c>
      <c r="AU90" s="26" t="s">
        <v>81</v>
      </c>
      <c r="AY90" s="26" t="s">
        <v>153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79</v>
      </c>
      <c r="BK90" s="215">
        <f t="shared" si="9"/>
        <v>0</v>
      </c>
      <c r="BL90" s="26" t="s">
        <v>713</v>
      </c>
      <c r="BM90" s="26" t="s">
        <v>1078</v>
      </c>
    </row>
    <row r="91" spans="2:65" s="1" customFormat="1" ht="22.5" customHeight="1">
      <c r="B91" s="43"/>
      <c r="C91" s="228" t="s">
        <v>186</v>
      </c>
      <c r="D91" s="228" t="s">
        <v>150</v>
      </c>
      <c r="E91" s="229" t="s">
        <v>1079</v>
      </c>
      <c r="F91" s="230" t="s">
        <v>1080</v>
      </c>
      <c r="G91" s="231" t="s">
        <v>219</v>
      </c>
      <c r="H91" s="232">
        <v>1</v>
      </c>
      <c r="I91" s="233"/>
      <c r="J91" s="234">
        <f t="shared" si="0"/>
        <v>0</v>
      </c>
      <c r="K91" s="230" t="s">
        <v>21</v>
      </c>
      <c r="L91" s="235"/>
      <c r="M91" s="236" t="s">
        <v>21</v>
      </c>
      <c r="N91" s="237" t="s">
        <v>42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713</v>
      </c>
      <c r="AT91" s="26" t="s">
        <v>150</v>
      </c>
      <c r="AU91" s="26" t="s">
        <v>81</v>
      </c>
      <c r="AY91" s="26" t="s">
        <v>153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79</v>
      </c>
      <c r="BK91" s="215">
        <f t="shared" si="9"/>
        <v>0</v>
      </c>
      <c r="BL91" s="26" t="s">
        <v>713</v>
      </c>
      <c r="BM91" s="26" t="s">
        <v>1081</v>
      </c>
    </row>
    <row r="92" spans="2:65" s="1" customFormat="1" ht="22.5" customHeight="1">
      <c r="B92" s="43"/>
      <c r="C92" s="228" t="s">
        <v>192</v>
      </c>
      <c r="D92" s="228" t="s">
        <v>150</v>
      </c>
      <c r="E92" s="229" t="s">
        <v>1082</v>
      </c>
      <c r="F92" s="230" t="s">
        <v>1083</v>
      </c>
      <c r="G92" s="231" t="s">
        <v>219</v>
      </c>
      <c r="H92" s="232">
        <v>1</v>
      </c>
      <c r="I92" s="233"/>
      <c r="J92" s="234">
        <f t="shared" si="0"/>
        <v>0</v>
      </c>
      <c r="K92" s="230" t="s">
        <v>21</v>
      </c>
      <c r="L92" s="235"/>
      <c r="M92" s="236" t="s">
        <v>21</v>
      </c>
      <c r="N92" s="237" t="s">
        <v>42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713</v>
      </c>
      <c r="AT92" s="26" t="s">
        <v>150</v>
      </c>
      <c r="AU92" s="26" t="s">
        <v>81</v>
      </c>
      <c r="AY92" s="26" t="s">
        <v>153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79</v>
      </c>
      <c r="BK92" s="215">
        <f t="shared" si="9"/>
        <v>0</v>
      </c>
      <c r="BL92" s="26" t="s">
        <v>713</v>
      </c>
      <c r="BM92" s="26" t="s">
        <v>1084</v>
      </c>
    </row>
    <row r="93" spans="2:65" s="1" customFormat="1" ht="22.5" customHeight="1">
      <c r="B93" s="43"/>
      <c r="C93" s="228" t="s">
        <v>196</v>
      </c>
      <c r="D93" s="228" t="s">
        <v>150</v>
      </c>
      <c r="E93" s="229" t="s">
        <v>1085</v>
      </c>
      <c r="F93" s="230" t="s">
        <v>1086</v>
      </c>
      <c r="G93" s="231" t="s">
        <v>219</v>
      </c>
      <c r="H93" s="232">
        <v>2</v>
      </c>
      <c r="I93" s="233"/>
      <c r="J93" s="234">
        <f t="shared" si="0"/>
        <v>0</v>
      </c>
      <c r="K93" s="230" t="s">
        <v>21</v>
      </c>
      <c r="L93" s="235"/>
      <c r="M93" s="236" t="s">
        <v>21</v>
      </c>
      <c r="N93" s="237" t="s">
        <v>42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713</v>
      </c>
      <c r="AT93" s="26" t="s">
        <v>150</v>
      </c>
      <c r="AU93" s="26" t="s">
        <v>81</v>
      </c>
      <c r="AY93" s="26" t="s">
        <v>153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79</v>
      </c>
      <c r="BK93" s="215">
        <f t="shared" si="9"/>
        <v>0</v>
      </c>
      <c r="BL93" s="26" t="s">
        <v>713</v>
      </c>
      <c r="BM93" s="26" t="s">
        <v>1087</v>
      </c>
    </row>
    <row r="94" spans="2:65" s="1" customFormat="1" ht="22.5" customHeight="1">
      <c r="B94" s="43"/>
      <c r="C94" s="228" t="s">
        <v>201</v>
      </c>
      <c r="D94" s="228" t="s">
        <v>150</v>
      </c>
      <c r="E94" s="229" t="s">
        <v>1088</v>
      </c>
      <c r="F94" s="230" t="s">
        <v>1089</v>
      </c>
      <c r="G94" s="231" t="s">
        <v>219</v>
      </c>
      <c r="H94" s="232">
        <v>1</v>
      </c>
      <c r="I94" s="233"/>
      <c r="J94" s="234">
        <f t="shared" si="0"/>
        <v>0</v>
      </c>
      <c r="K94" s="230" t="s">
        <v>21</v>
      </c>
      <c r="L94" s="235"/>
      <c r="M94" s="236" t="s">
        <v>21</v>
      </c>
      <c r="N94" s="237" t="s">
        <v>42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713</v>
      </c>
      <c r="AT94" s="26" t="s">
        <v>150</v>
      </c>
      <c r="AU94" s="26" t="s">
        <v>81</v>
      </c>
      <c r="AY94" s="26" t="s">
        <v>153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79</v>
      </c>
      <c r="BK94" s="215">
        <f t="shared" si="9"/>
        <v>0</v>
      </c>
      <c r="BL94" s="26" t="s">
        <v>713</v>
      </c>
      <c r="BM94" s="26" t="s">
        <v>1090</v>
      </c>
    </row>
    <row r="95" spans="2:65" s="1" customFormat="1" ht="22.5" customHeight="1">
      <c r="B95" s="43"/>
      <c r="C95" s="228" t="s">
        <v>207</v>
      </c>
      <c r="D95" s="228" t="s">
        <v>150</v>
      </c>
      <c r="E95" s="229" t="s">
        <v>1091</v>
      </c>
      <c r="F95" s="230" t="s">
        <v>937</v>
      </c>
      <c r="G95" s="231" t="s">
        <v>219</v>
      </c>
      <c r="H95" s="232">
        <v>16</v>
      </c>
      <c r="I95" s="233"/>
      <c r="J95" s="234">
        <f t="shared" si="0"/>
        <v>0</v>
      </c>
      <c r="K95" s="230" t="s">
        <v>21</v>
      </c>
      <c r="L95" s="235"/>
      <c r="M95" s="236" t="s">
        <v>21</v>
      </c>
      <c r="N95" s="237" t="s">
        <v>42</v>
      </c>
      <c r="O95" s="44"/>
      <c r="P95" s="213">
        <f t="shared" si="1"/>
        <v>0</v>
      </c>
      <c r="Q95" s="213">
        <v>0</v>
      </c>
      <c r="R95" s="213">
        <f t="shared" si="2"/>
        <v>0</v>
      </c>
      <c r="S95" s="213">
        <v>0</v>
      </c>
      <c r="T95" s="214">
        <f t="shared" si="3"/>
        <v>0</v>
      </c>
      <c r="AR95" s="26" t="s">
        <v>713</v>
      </c>
      <c r="AT95" s="26" t="s">
        <v>150</v>
      </c>
      <c r="AU95" s="26" t="s">
        <v>81</v>
      </c>
      <c r="AY95" s="26" t="s">
        <v>153</v>
      </c>
      <c r="BE95" s="215">
        <f t="shared" si="4"/>
        <v>0</v>
      </c>
      <c r="BF95" s="215">
        <f t="shared" si="5"/>
        <v>0</v>
      </c>
      <c r="BG95" s="215">
        <f t="shared" si="6"/>
        <v>0</v>
      </c>
      <c r="BH95" s="215">
        <f t="shared" si="7"/>
        <v>0</v>
      </c>
      <c r="BI95" s="215">
        <f t="shared" si="8"/>
        <v>0</v>
      </c>
      <c r="BJ95" s="26" t="s">
        <v>79</v>
      </c>
      <c r="BK95" s="215">
        <f t="shared" si="9"/>
        <v>0</v>
      </c>
      <c r="BL95" s="26" t="s">
        <v>713</v>
      </c>
      <c r="BM95" s="26" t="s">
        <v>1092</v>
      </c>
    </row>
    <row r="96" spans="2:65" s="1" customFormat="1" ht="22.5" customHeight="1">
      <c r="B96" s="43"/>
      <c r="C96" s="228" t="s">
        <v>242</v>
      </c>
      <c r="D96" s="228" t="s">
        <v>150</v>
      </c>
      <c r="E96" s="229" t="s">
        <v>1093</v>
      </c>
      <c r="F96" s="230" t="s">
        <v>933</v>
      </c>
      <c r="G96" s="231" t="s">
        <v>219</v>
      </c>
      <c r="H96" s="232">
        <v>1</v>
      </c>
      <c r="I96" s="233"/>
      <c r="J96" s="234">
        <f t="shared" si="0"/>
        <v>0</v>
      </c>
      <c r="K96" s="230" t="s">
        <v>21</v>
      </c>
      <c r="L96" s="235"/>
      <c r="M96" s="236" t="s">
        <v>21</v>
      </c>
      <c r="N96" s="237" t="s">
        <v>42</v>
      </c>
      <c r="O96" s="44"/>
      <c r="P96" s="213">
        <f t="shared" si="1"/>
        <v>0</v>
      </c>
      <c r="Q96" s="213">
        <v>0</v>
      </c>
      <c r="R96" s="213">
        <f t="shared" si="2"/>
        <v>0</v>
      </c>
      <c r="S96" s="213">
        <v>0</v>
      </c>
      <c r="T96" s="214">
        <f t="shared" si="3"/>
        <v>0</v>
      </c>
      <c r="AR96" s="26" t="s">
        <v>713</v>
      </c>
      <c r="AT96" s="26" t="s">
        <v>150</v>
      </c>
      <c r="AU96" s="26" t="s">
        <v>81</v>
      </c>
      <c r="AY96" s="26" t="s">
        <v>153</v>
      </c>
      <c r="BE96" s="215">
        <f t="shared" si="4"/>
        <v>0</v>
      </c>
      <c r="BF96" s="215">
        <f t="shared" si="5"/>
        <v>0</v>
      </c>
      <c r="BG96" s="215">
        <f t="shared" si="6"/>
        <v>0</v>
      </c>
      <c r="BH96" s="215">
        <f t="shared" si="7"/>
        <v>0</v>
      </c>
      <c r="BI96" s="215">
        <f t="shared" si="8"/>
        <v>0</v>
      </c>
      <c r="BJ96" s="26" t="s">
        <v>79</v>
      </c>
      <c r="BK96" s="215">
        <f t="shared" si="9"/>
        <v>0</v>
      </c>
      <c r="BL96" s="26" t="s">
        <v>713</v>
      </c>
      <c r="BM96" s="26" t="s">
        <v>1094</v>
      </c>
    </row>
    <row r="97" spans="2:65" s="1" customFormat="1" ht="22.5" customHeight="1">
      <c r="B97" s="43"/>
      <c r="C97" s="228" t="s">
        <v>247</v>
      </c>
      <c r="D97" s="228" t="s">
        <v>150</v>
      </c>
      <c r="E97" s="229" t="s">
        <v>1095</v>
      </c>
      <c r="F97" s="230" t="s">
        <v>1096</v>
      </c>
      <c r="G97" s="231" t="s">
        <v>219</v>
      </c>
      <c r="H97" s="232">
        <v>1</v>
      </c>
      <c r="I97" s="233"/>
      <c r="J97" s="234">
        <f t="shared" si="0"/>
        <v>0</v>
      </c>
      <c r="K97" s="230" t="s">
        <v>21</v>
      </c>
      <c r="L97" s="235"/>
      <c r="M97" s="236" t="s">
        <v>21</v>
      </c>
      <c r="N97" s="237" t="s">
        <v>42</v>
      </c>
      <c r="O97" s="44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6" t="s">
        <v>713</v>
      </c>
      <c r="AT97" s="26" t="s">
        <v>150</v>
      </c>
      <c r="AU97" s="26" t="s">
        <v>81</v>
      </c>
      <c r="AY97" s="26" t="s">
        <v>153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6" t="s">
        <v>79</v>
      </c>
      <c r="BK97" s="215">
        <f t="shared" si="9"/>
        <v>0</v>
      </c>
      <c r="BL97" s="26" t="s">
        <v>713</v>
      </c>
      <c r="BM97" s="26" t="s">
        <v>1097</v>
      </c>
    </row>
    <row r="98" spans="2:65" s="11" customFormat="1" ht="29.9" customHeight="1">
      <c r="B98" s="187"/>
      <c r="C98" s="188"/>
      <c r="D98" s="201" t="s">
        <v>70</v>
      </c>
      <c r="E98" s="202" t="s">
        <v>1098</v>
      </c>
      <c r="F98" s="202" t="s">
        <v>1099</v>
      </c>
      <c r="G98" s="188"/>
      <c r="H98" s="188"/>
      <c r="I98" s="191"/>
      <c r="J98" s="203">
        <f>BK98</f>
        <v>0</v>
      </c>
      <c r="K98" s="188"/>
      <c r="L98" s="193"/>
      <c r="M98" s="194"/>
      <c r="N98" s="195"/>
      <c r="O98" s="195"/>
      <c r="P98" s="196">
        <f>SUM(P99:P100)</f>
        <v>0</v>
      </c>
      <c r="Q98" s="195"/>
      <c r="R98" s="196">
        <f>SUM(R99:R100)</f>
        <v>0</v>
      </c>
      <c r="S98" s="195"/>
      <c r="T98" s="197">
        <f>SUM(T99:T100)</f>
        <v>0</v>
      </c>
      <c r="AR98" s="198" t="s">
        <v>173</v>
      </c>
      <c r="AT98" s="199" t="s">
        <v>70</v>
      </c>
      <c r="AU98" s="199" t="s">
        <v>79</v>
      </c>
      <c r="AY98" s="198" t="s">
        <v>153</v>
      </c>
      <c r="BK98" s="200">
        <f>SUM(BK99:BK100)</f>
        <v>0</v>
      </c>
    </row>
    <row r="99" spans="2:65" s="1" customFormat="1" ht="22.5" customHeight="1">
      <c r="B99" s="43"/>
      <c r="C99" s="228" t="s">
        <v>251</v>
      </c>
      <c r="D99" s="228" t="s">
        <v>150</v>
      </c>
      <c r="E99" s="229" t="s">
        <v>1100</v>
      </c>
      <c r="F99" s="230" t="s">
        <v>1101</v>
      </c>
      <c r="G99" s="231" t="s">
        <v>189</v>
      </c>
      <c r="H99" s="232">
        <v>300</v>
      </c>
      <c r="I99" s="233"/>
      <c r="J99" s="234">
        <f>ROUND(I99*H99,2)</f>
        <v>0</v>
      </c>
      <c r="K99" s="230" t="s">
        <v>21</v>
      </c>
      <c r="L99" s="235"/>
      <c r="M99" s="236" t="s">
        <v>21</v>
      </c>
      <c r="N99" s="237" t="s">
        <v>42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713</v>
      </c>
      <c r="AT99" s="26" t="s">
        <v>150</v>
      </c>
      <c r="AU99" s="26" t="s">
        <v>81</v>
      </c>
      <c r="AY99" s="26" t="s">
        <v>153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79</v>
      </c>
      <c r="BK99" s="215">
        <f>ROUND(I99*H99,2)</f>
        <v>0</v>
      </c>
      <c r="BL99" s="26" t="s">
        <v>713</v>
      </c>
      <c r="BM99" s="26" t="s">
        <v>1102</v>
      </c>
    </row>
    <row r="100" spans="2:65" s="1" customFormat="1" ht="31.5" customHeight="1">
      <c r="B100" s="43"/>
      <c r="C100" s="228" t="s">
        <v>10</v>
      </c>
      <c r="D100" s="228" t="s">
        <v>150</v>
      </c>
      <c r="E100" s="229" t="s">
        <v>1103</v>
      </c>
      <c r="F100" s="230" t="s">
        <v>1104</v>
      </c>
      <c r="G100" s="231" t="s">
        <v>189</v>
      </c>
      <c r="H100" s="232">
        <v>300</v>
      </c>
      <c r="I100" s="233"/>
      <c r="J100" s="234">
        <f>ROUND(I100*H100,2)</f>
        <v>0</v>
      </c>
      <c r="K100" s="230" t="s">
        <v>21</v>
      </c>
      <c r="L100" s="235"/>
      <c r="M100" s="236" t="s">
        <v>21</v>
      </c>
      <c r="N100" s="237" t="s">
        <v>42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713</v>
      </c>
      <c r="AT100" s="26" t="s">
        <v>150</v>
      </c>
      <c r="AU100" s="26" t="s">
        <v>81</v>
      </c>
      <c r="AY100" s="26" t="s">
        <v>153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79</v>
      </c>
      <c r="BK100" s="215">
        <f>ROUND(I100*H100,2)</f>
        <v>0</v>
      </c>
      <c r="BL100" s="26" t="s">
        <v>713</v>
      </c>
      <c r="BM100" s="26" t="s">
        <v>1105</v>
      </c>
    </row>
    <row r="101" spans="2:65" s="11" customFormat="1" ht="29.9" customHeight="1">
      <c r="B101" s="187"/>
      <c r="C101" s="188"/>
      <c r="D101" s="201" t="s">
        <v>70</v>
      </c>
      <c r="E101" s="202" t="s">
        <v>1106</v>
      </c>
      <c r="F101" s="202" t="s">
        <v>1107</v>
      </c>
      <c r="G101" s="188"/>
      <c r="H101" s="188"/>
      <c r="I101" s="191"/>
      <c r="J101" s="203">
        <f>BK101</f>
        <v>0</v>
      </c>
      <c r="K101" s="188"/>
      <c r="L101" s="193"/>
      <c r="M101" s="194"/>
      <c r="N101" s="195"/>
      <c r="O101" s="195"/>
      <c r="P101" s="196">
        <f>SUM(P102:P105)</f>
        <v>0</v>
      </c>
      <c r="Q101" s="195"/>
      <c r="R101" s="196">
        <f>SUM(R102:R105)</f>
        <v>0</v>
      </c>
      <c r="S101" s="195"/>
      <c r="T101" s="197">
        <f>SUM(T102:T105)</f>
        <v>0</v>
      </c>
      <c r="AR101" s="198" t="s">
        <v>173</v>
      </c>
      <c r="AT101" s="199" t="s">
        <v>70</v>
      </c>
      <c r="AU101" s="199" t="s">
        <v>79</v>
      </c>
      <c r="AY101" s="198" t="s">
        <v>153</v>
      </c>
      <c r="BK101" s="200">
        <f>SUM(BK102:BK105)</f>
        <v>0</v>
      </c>
    </row>
    <row r="102" spans="2:65" s="1" customFormat="1" ht="44.25" customHeight="1">
      <c r="B102" s="43"/>
      <c r="C102" s="228" t="s">
        <v>258</v>
      </c>
      <c r="D102" s="228" t="s">
        <v>150</v>
      </c>
      <c r="E102" s="229" t="s">
        <v>1108</v>
      </c>
      <c r="F102" s="230" t="s">
        <v>1109</v>
      </c>
      <c r="G102" s="231" t="s">
        <v>189</v>
      </c>
      <c r="H102" s="232">
        <v>80</v>
      </c>
      <c r="I102" s="233"/>
      <c r="J102" s="234">
        <f>ROUND(I102*H102,2)</f>
        <v>0</v>
      </c>
      <c r="K102" s="230" t="s">
        <v>21</v>
      </c>
      <c r="L102" s="235"/>
      <c r="M102" s="236" t="s">
        <v>21</v>
      </c>
      <c r="N102" s="237" t="s">
        <v>42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713</v>
      </c>
      <c r="AT102" s="26" t="s">
        <v>150</v>
      </c>
      <c r="AU102" s="26" t="s">
        <v>81</v>
      </c>
      <c r="AY102" s="26" t="s">
        <v>153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79</v>
      </c>
      <c r="BK102" s="215">
        <f>ROUND(I102*H102,2)</f>
        <v>0</v>
      </c>
      <c r="BL102" s="26" t="s">
        <v>713</v>
      </c>
      <c r="BM102" s="26" t="s">
        <v>1110</v>
      </c>
    </row>
    <row r="103" spans="2:65" s="1" customFormat="1" ht="31.5" customHeight="1">
      <c r="B103" s="43"/>
      <c r="C103" s="228" t="s">
        <v>262</v>
      </c>
      <c r="D103" s="228" t="s">
        <v>150</v>
      </c>
      <c r="E103" s="229" t="s">
        <v>1111</v>
      </c>
      <c r="F103" s="230" t="s">
        <v>1112</v>
      </c>
      <c r="G103" s="231" t="s">
        <v>189</v>
      </c>
      <c r="H103" s="232">
        <v>20</v>
      </c>
      <c r="I103" s="233"/>
      <c r="J103" s="234">
        <f>ROUND(I103*H103,2)</f>
        <v>0</v>
      </c>
      <c r="K103" s="230" t="s">
        <v>21</v>
      </c>
      <c r="L103" s="235"/>
      <c r="M103" s="236" t="s">
        <v>21</v>
      </c>
      <c r="N103" s="237" t="s">
        <v>42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713</v>
      </c>
      <c r="AT103" s="26" t="s">
        <v>150</v>
      </c>
      <c r="AU103" s="26" t="s">
        <v>81</v>
      </c>
      <c r="AY103" s="26" t="s">
        <v>153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79</v>
      </c>
      <c r="BK103" s="215">
        <f>ROUND(I103*H103,2)</f>
        <v>0</v>
      </c>
      <c r="BL103" s="26" t="s">
        <v>713</v>
      </c>
      <c r="BM103" s="26" t="s">
        <v>1113</v>
      </c>
    </row>
    <row r="104" spans="2:65" s="1" customFormat="1" ht="22.5" customHeight="1">
      <c r="B104" s="43"/>
      <c r="C104" s="228" t="s">
        <v>216</v>
      </c>
      <c r="D104" s="228" t="s">
        <v>150</v>
      </c>
      <c r="E104" s="229" t="s">
        <v>1114</v>
      </c>
      <c r="F104" s="230" t="s">
        <v>1115</v>
      </c>
      <c r="G104" s="231" t="s">
        <v>189</v>
      </c>
      <c r="H104" s="232">
        <v>80</v>
      </c>
      <c r="I104" s="233"/>
      <c r="J104" s="234">
        <f>ROUND(I104*H104,2)</f>
        <v>0</v>
      </c>
      <c r="K104" s="230" t="s">
        <v>21</v>
      </c>
      <c r="L104" s="235"/>
      <c r="M104" s="236" t="s">
        <v>21</v>
      </c>
      <c r="N104" s="237" t="s">
        <v>42</v>
      </c>
      <c r="O104" s="4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6" t="s">
        <v>713</v>
      </c>
      <c r="AT104" s="26" t="s">
        <v>150</v>
      </c>
      <c r="AU104" s="26" t="s">
        <v>81</v>
      </c>
      <c r="AY104" s="26" t="s">
        <v>153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79</v>
      </c>
      <c r="BK104" s="215">
        <f>ROUND(I104*H104,2)</f>
        <v>0</v>
      </c>
      <c r="BL104" s="26" t="s">
        <v>713</v>
      </c>
      <c r="BM104" s="26" t="s">
        <v>1116</v>
      </c>
    </row>
    <row r="105" spans="2:65" s="1" customFormat="1" ht="22.5" customHeight="1">
      <c r="B105" s="43"/>
      <c r="C105" s="228" t="s">
        <v>221</v>
      </c>
      <c r="D105" s="228" t="s">
        <v>150</v>
      </c>
      <c r="E105" s="229" t="s">
        <v>1117</v>
      </c>
      <c r="F105" s="230" t="s">
        <v>1118</v>
      </c>
      <c r="G105" s="231" t="s">
        <v>189</v>
      </c>
      <c r="H105" s="232">
        <v>20</v>
      </c>
      <c r="I105" s="233"/>
      <c r="J105" s="234">
        <f>ROUND(I105*H105,2)</f>
        <v>0</v>
      </c>
      <c r="K105" s="230" t="s">
        <v>21</v>
      </c>
      <c r="L105" s="235"/>
      <c r="M105" s="236" t="s">
        <v>21</v>
      </c>
      <c r="N105" s="237" t="s">
        <v>42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713</v>
      </c>
      <c r="AT105" s="26" t="s">
        <v>150</v>
      </c>
      <c r="AU105" s="26" t="s">
        <v>81</v>
      </c>
      <c r="AY105" s="26" t="s">
        <v>153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79</v>
      </c>
      <c r="BK105" s="215">
        <f>ROUND(I105*H105,2)</f>
        <v>0</v>
      </c>
      <c r="BL105" s="26" t="s">
        <v>713</v>
      </c>
      <c r="BM105" s="26" t="s">
        <v>1119</v>
      </c>
    </row>
    <row r="106" spans="2:65" s="11" customFormat="1" ht="29.9" customHeight="1">
      <c r="B106" s="187"/>
      <c r="C106" s="188"/>
      <c r="D106" s="201" t="s">
        <v>70</v>
      </c>
      <c r="E106" s="202" t="s">
        <v>1120</v>
      </c>
      <c r="F106" s="202" t="s">
        <v>1121</v>
      </c>
      <c r="G106" s="188"/>
      <c r="H106" s="188"/>
      <c r="I106" s="191"/>
      <c r="J106" s="203">
        <f>BK106</f>
        <v>0</v>
      </c>
      <c r="K106" s="188"/>
      <c r="L106" s="193"/>
      <c r="M106" s="194"/>
      <c r="N106" s="195"/>
      <c r="O106" s="195"/>
      <c r="P106" s="196">
        <f>SUM(P107:P111)</f>
        <v>0</v>
      </c>
      <c r="Q106" s="195"/>
      <c r="R106" s="196">
        <f>SUM(R107:R111)</f>
        <v>0</v>
      </c>
      <c r="S106" s="195"/>
      <c r="T106" s="197">
        <f>SUM(T107:T111)</f>
        <v>0</v>
      </c>
      <c r="AR106" s="198" t="s">
        <v>173</v>
      </c>
      <c r="AT106" s="199" t="s">
        <v>70</v>
      </c>
      <c r="AU106" s="199" t="s">
        <v>79</v>
      </c>
      <c r="AY106" s="198" t="s">
        <v>153</v>
      </c>
      <c r="BK106" s="200">
        <f>SUM(BK107:BK111)</f>
        <v>0</v>
      </c>
    </row>
    <row r="107" spans="2:65" s="1" customFormat="1" ht="22.5" customHeight="1">
      <c r="B107" s="43"/>
      <c r="C107" s="228" t="s">
        <v>225</v>
      </c>
      <c r="D107" s="228" t="s">
        <v>150</v>
      </c>
      <c r="E107" s="229" t="s">
        <v>999</v>
      </c>
      <c r="F107" s="230" t="s">
        <v>1000</v>
      </c>
      <c r="G107" s="231" t="s">
        <v>219</v>
      </c>
      <c r="H107" s="232">
        <v>100</v>
      </c>
      <c r="I107" s="233"/>
      <c r="J107" s="234">
        <f>ROUND(I107*H107,2)</f>
        <v>0</v>
      </c>
      <c r="K107" s="230" t="s">
        <v>21</v>
      </c>
      <c r="L107" s="235"/>
      <c r="M107" s="236" t="s">
        <v>21</v>
      </c>
      <c r="N107" s="237" t="s">
        <v>42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713</v>
      </c>
      <c r="AT107" s="26" t="s">
        <v>150</v>
      </c>
      <c r="AU107" s="26" t="s">
        <v>81</v>
      </c>
      <c r="AY107" s="26" t="s">
        <v>153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79</v>
      </c>
      <c r="BK107" s="215">
        <f>ROUND(I107*H107,2)</f>
        <v>0</v>
      </c>
      <c r="BL107" s="26" t="s">
        <v>713</v>
      </c>
      <c r="BM107" s="26" t="s">
        <v>1122</v>
      </c>
    </row>
    <row r="108" spans="2:65" s="1" customFormat="1" ht="22.5" customHeight="1">
      <c r="B108" s="43"/>
      <c r="C108" s="228" t="s">
        <v>9</v>
      </c>
      <c r="D108" s="228" t="s">
        <v>150</v>
      </c>
      <c r="E108" s="229" t="s">
        <v>1002</v>
      </c>
      <c r="F108" s="230" t="s">
        <v>1003</v>
      </c>
      <c r="G108" s="231" t="s">
        <v>219</v>
      </c>
      <c r="H108" s="232">
        <v>20</v>
      </c>
      <c r="I108" s="233"/>
      <c r="J108" s="234">
        <f>ROUND(I108*H108,2)</f>
        <v>0</v>
      </c>
      <c r="K108" s="230" t="s">
        <v>21</v>
      </c>
      <c r="L108" s="235"/>
      <c r="M108" s="236" t="s">
        <v>21</v>
      </c>
      <c r="N108" s="237" t="s">
        <v>42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713</v>
      </c>
      <c r="AT108" s="26" t="s">
        <v>150</v>
      </c>
      <c r="AU108" s="26" t="s">
        <v>81</v>
      </c>
      <c r="AY108" s="26" t="s">
        <v>153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79</v>
      </c>
      <c r="BK108" s="215">
        <f>ROUND(I108*H108,2)</f>
        <v>0</v>
      </c>
      <c r="BL108" s="26" t="s">
        <v>713</v>
      </c>
      <c r="BM108" s="26" t="s">
        <v>1123</v>
      </c>
    </row>
    <row r="109" spans="2:65" s="1" customFormat="1" ht="22.5" customHeight="1">
      <c r="B109" s="43"/>
      <c r="C109" s="228" t="s">
        <v>232</v>
      </c>
      <c r="D109" s="228" t="s">
        <v>150</v>
      </c>
      <c r="E109" s="229" t="s">
        <v>1005</v>
      </c>
      <c r="F109" s="230" t="s">
        <v>1006</v>
      </c>
      <c r="G109" s="231" t="s">
        <v>219</v>
      </c>
      <c r="H109" s="232">
        <v>20</v>
      </c>
      <c r="I109" s="233"/>
      <c r="J109" s="234">
        <f>ROUND(I109*H109,2)</f>
        <v>0</v>
      </c>
      <c r="K109" s="230" t="s">
        <v>21</v>
      </c>
      <c r="L109" s="235"/>
      <c r="M109" s="236" t="s">
        <v>21</v>
      </c>
      <c r="N109" s="237" t="s">
        <v>42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713</v>
      </c>
      <c r="AT109" s="26" t="s">
        <v>150</v>
      </c>
      <c r="AU109" s="26" t="s">
        <v>81</v>
      </c>
      <c r="AY109" s="26" t="s">
        <v>153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79</v>
      </c>
      <c r="BK109" s="215">
        <f>ROUND(I109*H109,2)</f>
        <v>0</v>
      </c>
      <c r="BL109" s="26" t="s">
        <v>713</v>
      </c>
      <c r="BM109" s="26" t="s">
        <v>1124</v>
      </c>
    </row>
    <row r="110" spans="2:65" s="1" customFormat="1" ht="22.5" customHeight="1">
      <c r="B110" s="43"/>
      <c r="C110" s="228" t="s">
        <v>236</v>
      </c>
      <c r="D110" s="228" t="s">
        <v>150</v>
      </c>
      <c r="E110" s="229" t="s">
        <v>1125</v>
      </c>
      <c r="F110" s="230" t="s">
        <v>1126</v>
      </c>
      <c r="G110" s="231" t="s">
        <v>21</v>
      </c>
      <c r="H110" s="232">
        <v>100</v>
      </c>
      <c r="I110" s="233"/>
      <c r="J110" s="234">
        <f>ROUND(I110*H110,2)</f>
        <v>0</v>
      </c>
      <c r="K110" s="230" t="s">
        <v>21</v>
      </c>
      <c r="L110" s="235"/>
      <c r="M110" s="236" t="s">
        <v>21</v>
      </c>
      <c r="N110" s="237" t="s">
        <v>42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713</v>
      </c>
      <c r="AT110" s="26" t="s">
        <v>150</v>
      </c>
      <c r="AU110" s="26" t="s">
        <v>81</v>
      </c>
      <c r="AY110" s="26" t="s">
        <v>153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79</v>
      </c>
      <c r="BK110" s="215">
        <f>ROUND(I110*H110,2)</f>
        <v>0</v>
      </c>
      <c r="BL110" s="26" t="s">
        <v>713</v>
      </c>
      <c r="BM110" s="26" t="s">
        <v>1127</v>
      </c>
    </row>
    <row r="111" spans="2:65" s="1" customFormat="1" ht="22.5" customHeight="1">
      <c r="B111" s="43"/>
      <c r="C111" s="228" t="s">
        <v>270</v>
      </c>
      <c r="D111" s="228" t="s">
        <v>150</v>
      </c>
      <c r="E111" s="229" t="s">
        <v>1128</v>
      </c>
      <c r="F111" s="230" t="s">
        <v>1129</v>
      </c>
      <c r="G111" s="231" t="s">
        <v>21</v>
      </c>
      <c r="H111" s="232">
        <v>20</v>
      </c>
      <c r="I111" s="233"/>
      <c r="J111" s="234">
        <f>ROUND(I111*H111,2)</f>
        <v>0</v>
      </c>
      <c r="K111" s="230" t="s">
        <v>21</v>
      </c>
      <c r="L111" s="235"/>
      <c r="M111" s="236" t="s">
        <v>21</v>
      </c>
      <c r="N111" s="237" t="s">
        <v>42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713</v>
      </c>
      <c r="AT111" s="26" t="s">
        <v>150</v>
      </c>
      <c r="AU111" s="26" t="s">
        <v>81</v>
      </c>
      <c r="AY111" s="26" t="s">
        <v>153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79</v>
      </c>
      <c r="BK111" s="215">
        <f>ROUND(I111*H111,2)</f>
        <v>0</v>
      </c>
      <c r="BL111" s="26" t="s">
        <v>713</v>
      </c>
      <c r="BM111" s="26" t="s">
        <v>1130</v>
      </c>
    </row>
    <row r="112" spans="2:65" s="11" customFormat="1" ht="29.9" customHeight="1">
      <c r="B112" s="187"/>
      <c r="C112" s="188"/>
      <c r="D112" s="201" t="s">
        <v>70</v>
      </c>
      <c r="E112" s="202" t="s">
        <v>1131</v>
      </c>
      <c r="F112" s="202" t="s">
        <v>213</v>
      </c>
      <c r="G112" s="188"/>
      <c r="H112" s="188"/>
      <c r="I112" s="191"/>
      <c r="J112" s="203">
        <f>BK112</f>
        <v>0</v>
      </c>
      <c r="K112" s="188"/>
      <c r="L112" s="193"/>
      <c r="M112" s="194"/>
      <c r="N112" s="195"/>
      <c r="O112" s="195"/>
      <c r="P112" s="196">
        <f>SUM(P113:P121)</f>
        <v>0</v>
      </c>
      <c r="Q112" s="195"/>
      <c r="R112" s="196">
        <f>SUM(R113:R121)</f>
        <v>0</v>
      </c>
      <c r="S112" s="195"/>
      <c r="T112" s="197">
        <f>SUM(T113:T121)</f>
        <v>0</v>
      </c>
      <c r="AR112" s="198" t="s">
        <v>173</v>
      </c>
      <c r="AT112" s="199" t="s">
        <v>70</v>
      </c>
      <c r="AU112" s="199" t="s">
        <v>79</v>
      </c>
      <c r="AY112" s="198" t="s">
        <v>153</v>
      </c>
      <c r="BK112" s="200">
        <f>SUM(BK113:BK121)</f>
        <v>0</v>
      </c>
    </row>
    <row r="113" spans="2:65" s="1" customFormat="1" ht="22.5" customHeight="1">
      <c r="B113" s="43"/>
      <c r="C113" s="228" t="s">
        <v>278</v>
      </c>
      <c r="D113" s="228" t="s">
        <v>150</v>
      </c>
      <c r="E113" s="229" t="s">
        <v>1020</v>
      </c>
      <c r="F113" s="230" t="s">
        <v>1021</v>
      </c>
      <c r="G113" s="231" t="s">
        <v>219</v>
      </c>
      <c r="H113" s="232">
        <v>2</v>
      </c>
      <c r="I113" s="233"/>
      <c r="J113" s="234">
        <f t="shared" ref="J113:J121" si="10">ROUND(I113*H113,2)</f>
        <v>0</v>
      </c>
      <c r="K113" s="230" t="s">
        <v>21</v>
      </c>
      <c r="L113" s="235"/>
      <c r="M113" s="236" t="s">
        <v>21</v>
      </c>
      <c r="N113" s="237" t="s">
        <v>42</v>
      </c>
      <c r="O113" s="44"/>
      <c r="P113" s="213">
        <f t="shared" ref="P113:P121" si="11">O113*H113</f>
        <v>0</v>
      </c>
      <c r="Q113" s="213">
        <v>0</v>
      </c>
      <c r="R113" s="213">
        <f t="shared" ref="R113:R121" si="12">Q113*H113</f>
        <v>0</v>
      </c>
      <c r="S113" s="213">
        <v>0</v>
      </c>
      <c r="T113" s="214">
        <f t="shared" ref="T113:T121" si="13">S113*H113</f>
        <v>0</v>
      </c>
      <c r="AR113" s="26" t="s">
        <v>713</v>
      </c>
      <c r="AT113" s="26" t="s">
        <v>150</v>
      </c>
      <c r="AU113" s="26" t="s">
        <v>81</v>
      </c>
      <c r="AY113" s="26" t="s">
        <v>153</v>
      </c>
      <c r="BE113" s="215">
        <f t="shared" ref="BE113:BE121" si="14">IF(N113="základní",J113,0)</f>
        <v>0</v>
      </c>
      <c r="BF113" s="215">
        <f t="shared" ref="BF113:BF121" si="15">IF(N113="snížená",J113,0)</f>
        <v>0</v>
      </c>
      <c r="BG113" s="215">
        <f t="shared" ref="BG113:BG121" si="16">IF(N113="zákl. přenesená",J113,0)</f>
        <v>0</v>
      </c>
      <c r="BH113" s="215">
        <f t="shared" ref="BH113:BH121" si="17">IF(N113="sníž. přenesená",J113,0)</f>
        <v>0</v>
      </c>
      <c r="BI113" s="215">
        <f t="shared" ref="BI113:BI121" si="18">IF(N113="nulová",J113,0)</f>
        <v>0</v>
      </c>
      <c r="BJ113" s="26" t="s">
        <v>79</v>
      </c>
      <c r="BK113" s="215">
        <f t="shared" ref="BK113:BK121" si="19">ROUND(I113*H113,2)</f>
        <v>0</v>
      </c>
      <c r="BL113" s="26" t="s">
        <v>713</v>
      </c>
      <c r="BM113" s="26" t="s">
        <v>1132</v>
      </c>
    </row>
    <row r="114" spans="2:65" s="1" customFormat="1" ht="22.5" customHeight="1">
      <c r="B114" s="43"/>
      <c r="C114" s="228" t="s">
        <v>282</v>
      </c>
      <c r="D114" s="228" t="s">
        <v>150</v>
      </c>
      <c r="E114" s="229" t="s">
        <v>1023</v>
      </c>
      <c r="F114" s="230" t="s">
        <v>1024</v>
      </c>
      <c r="G114" s="231" t="s">
        <v>219</v>
      </c>
      <c r="H114" s="232">
        <v>4</v>
      </c>
      <c r="I114" s="233"/>
      <c r="J114" s="234">
        <f t="shared" si="10"/>
        <v>0</v>
      </c>
      <c r="K114" s="230" t="s">
        <v>21</v>
      </c>
      <c r="L114" s="235"/>
      <c r="M114" s="236" t="s">
        <v>21</v>
      </c>
      <c r="N114" s="237" t="s">
        <v>42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713</v>
      </c>
      <c r="AT114" s="26" t="s">
        <v>150</v>
      </c>
      <c r="AU114" s="26" t="s">
        <v>81</v>
      </c>
      <c r="AY114" s="26" t="s">
        <v>153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79</v>
      </c>
      <c r="BK114" s="215">
        <f t="shared" si="19"/>
        <v>0</v>
      </c>
      <c r="BL114" s="26" t="s">
        <v>713</v>
      </c>
      <c r="BM114" s="26" t="s">
        <v>1133</v>
      </c>
    </row>
    <row r="115" spans="2:65" s="1" customFormat="1" ht="22.5" customHeight="1">
      <c r="B115" s="43"/>
      <c r="C115" s="228" t="s">
        <v>288</v>
      </c>
      <c r="D115" s="228" t="s">
        <v>150</v>
      </c>
      <c r="E115" s="229" t="s">
        <v>1026</v>
      </c>
      <c r="F115" s="230" t="s">
        <v>1027</v>
      </c>
      <c r="G115" s="231" t="s">
        <v>219</v>
      </c>
      <c r="H115" s="232">
        <v>3</v>
      </c>
      <c r="I115" s="233"/>
      <c r="J115" s="234">
        <f t="shared" si="10"/>
        <v>0</v>
      </c>
      <c r="K115" s="230" t="s">
        <v>21</v>
      </c>
      <c r="L115" s="235"/>
      <c r="M115" s="236" t="s">
        <v>21</v>
      </c>
      <c r="N115" s="237" t="s">
        <v>42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713</v>
      </c>
      <c r="AT115" s="26" t="s">
        <v>150</v>
      </c>
      <c r="AU115" s="26" t="s">
        <v>81</v>
      </c>
      <c r="AY115" s="26" t="s">
        <v>153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79</v>
      </c>
      <c r="BK115" s="215">
        <f t="shared" si="19"/>
        <v>0</v>
      </c>
      <c r="BL115" s="26" t="s">
        <v>713</v>
      </c>
      <c r="BM115" s="26" t="s">
        <v>1134</v>
      </c>
    </row>
    <row r="116" spans="2:65" s="1" customFormat="1" ht="22.5" customHeight="1">
      <c r="B116" s="43"/>
      <c r="C116" s="228" t="s">
        <v>294</v>
      </c>
      <c r="D116" s="228" t="s">
        <v>150</v>
      </c>
      <c r="E116" s="229" t="s">
        <v>1029</v>
      </c>
      <c r="F116" s="230" t="s">
        <v>1030</v>
      </c>
      <c r="G116" s="231" t="s">
        <v>521</v>
      </c>
      <c r="H116" s="232">
        <v>0.1</v>
      </c>
      <c r="I116" s="233"/>
      <c r="J116" s="234">
        <f t="shared" si="10"/>
        <v>0</v>
      </c>
      <c r="K116" s="230" t="s">
        <v>21</v>
      </c>
      <c r="L116" s="235"/>
      <c r="M116" s="236" t="s">
        <v>21</v>
      </c>
      <c r="N116" s="237" t="s">
        <v>42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713</v>
      </c>
      <c r="AT116" s="26" t="s">
        <v>150</v>
      </c>
      <c r="AU116" s="26" t="s">
        <v>81</v>
      </c>
      <c r="AY116" s="26" t="s">
        <v>153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79</v>
      </c>
      <c r="BK116" s="215">
        <f t="shared" si="19"/>
        <v>0</v>
      </c>
      <c r="BL116" s="26" t="s">
        <v>713</v>
      </c>
      <c r="BM116" s="26" t="s">
        <v>1135</v>
      </c>
    </row>
    <row r="117" spans="2:65" s="1" customFormat="1" ht="22.5" customHeight="1">
      <c r="B117" s="43"/>
      <c r="C117" s="228" t="s">
        <v>299</v>
      </c>
      <c r="D117" s="228" t="s">
        <v>150</v>
      </c>
      <c r="E117" s="229" t="s">
        <v>1032</v>
      </c>
      <c r="F117" s="230" t="s">
        <v>1033</v>
      </c>
      <c r="G117" s="231" t="s">
        <v>521</v>
      </c>
      <c r="H117" s="232">
        <v>0.4</v>
      </c>
      <c r="I117" s="233"/>
      <c r="J117" s="234">
        <f t="shared" si="10"/>
        <v>0</v>
      </c>
      <c r="K117" s="230" t="s">
        <v>21</v>
      </c>
      <c r="L117" s="235"/>
      <c r="M117" s="236" t="s">
        <v>21</v>
      </c>
      <c r="N117" s="237" t="s">
        <v>42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713</v>
      </c>
      <c r="AT117" s="26" t="s">
        <v>150</v>
      </c>
      <c r="AU117" s="26" t="s">
        <v>81</v>
      </c>
      <c r="AY117" s="26" t="s">
        <v>153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79</v>
      </c>
      <c r="BK117" s="215">
        <f t="shared" si="19"/>
        <v>0</v>
      </c>
      <c r="BL117" s="26" t="s">
        <v>713</v>
      </c>
      <c r="BM117" s="26" t="s">
        <v>1136</v>
      </c>
    </row>
    <row r="118" spans="2:65" s="1" customFormat="1" ht="22.5" customHeight="1">
      <c r="B118" s="43"/>
      <c r="C118" s="228" t="s">
        <v>399</v>
      </c>
      <c r="D118" s="228" t="s">
        <v>150</v>
      </c>
      <c r="E118" s="229" t="s">
        <v>1042</v>
      </c>
      <c r="F118" s="230" t="s">
        <v>1043</v>
      </c>
      <c r="G118" s="231" t="s">
        <v>245</v>
      </c>
      <c r="H118" s="232">
        <v>1</v>
      </c>
      <c r="I118" s="233"/>
      <c r="J118" s="234">
        <f t="shared" si="10"/>
        <v>0</v>
      </c>
      <c r="K118" s="230" t="s">
        <v>21</v>
      </c>
      <c r="L118" s="235"/>
      <c r="M118" s="236" t="s">
        <v>21</v>
      </c>
      <c r="N118" s="237" t="s">
        <v>42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713</v>
      </c>
      <c r="AT118" s="26" t="s">
        <v>150</v>
      </c>
      <c r="AU118" s="26" t="s">
        <v>81</v>
      </c>
      <c r="AY118" s="26" t="s">
        <v>153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79</v>
      </c>
      <c r="BK118" s="215">
        <f t="shared" si="19"/>
        <v>0</v>
      </c>
      <c r="BL118" s="26" t="s">
        <v>713</v>
      </c>
      <c r="BM118" s="26" t="s">
        <v>1137</v>
      </c>
    </row>
    <row r="119" spans="2:65" s="1" customFormat="1" ht="22.5" customHeight="1">
      <c r="B119" s="43"/>
      <c r="C119" s="228" t="s">
        <v>403</v>
      </c>
      <c r="D119" s="228" t="s">
        <v>150</v>
      </c>
      <c r="E119" s="229" t="s">
        <v>1138</v>
      </c>
      <c r="F119" s="230" t="s">
        <v>1046</v>
      </c>
      <c r="G119" s="231" t="s">
        <v>1047</v>
      </c>
      <c r="H119" s="232">
        <v>100</v>
      </c>
      <c r="I119" s="233"/>
      <c r="J119" s="234">
        <f t="shared" si="10"/>
        <v>0</v>
      </c>
      <c r="K119" s="230" t="s">
        <v>21</v>
      </c>
      <c r="L119" s="235"/>
      <c r="M119" s="236" t="s">
        <v>21</v>
      </c>
      <c r="N119" s="237" t="s">
        <v>42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713</v>
      </c>
      <c r="AT119" s="26" t="s">
        <v>150</v>
      </c>
      <c r="AU119" s="26" t="s">
        <v>81</v>
      </c>
      <c r="AY119" s="26" t="s">
        <v>153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79</v>
      </c>
      <c r="BK119" s="215">
        <f t="shared" si="19"/>
        <v>0</v>
      </c>
      <c r="BL119" s="26" t="s">
        <v>713</v>
      </c>
      <c r="BM119" s="26" t="s">
        <v>1139</v>
      </c>
    </row>
    <row r="120" spans="2:65" s="1" customFormat="1" ht="22.5" customHeight="1">
      <c r="B120" s="43"/>
      <c r="C120" s="228" t="s">
        <v>405</v>
      </c>
      <c r="D120" s="228" t="s">
        <v>150</v>
      </c>
      <c r="E120" s="229" t="s">
        <v>1140</v>
      </c>
      <c r="F120" s="230" t="s">
        <v>1049</v>
      </c>
      <c r="G120" s="231" t="s">
        <v>219</v>
      </c>
      <c r="H120" s="232">
        <v>1</v>
      </c>
      <c r="I120" s="233"/>
      <c r="J120" s="234">
        <f t="shared" si="10"/>
        <v>0</v>
      </c>
      <c r="K120" s="230" t="s">
        <v>21</v>
      </c>
      <c r="L120" s="235"/>
      <c r="M120" s="236" t="s">
        <v>21</v>
      </c>
      <c r="N120" s="237" t="s">
        <v>42</v>
      </c>
      <c r="O120" s="44"/>
      <c r="P120" s="213">
        <f t="shared" si="11"/>
        <v>0</v>
      </c>
      <c r="Q120" s="213">
        <v>0</v>
      </c>
      <c r="R120" s="213">
        <f t="shared" si="12"/>
        <v>0</v>
      </c>
      <c r="S120" s="213">
        <v>0</v>
      </c>
      <c r="T120" s="214">
        <f t="shared" si="13"/>
        <v>0</v>
      </c>
      <c r="AR120" s="26" t="s">
        <v>713</v>
      </c>
      <c r="AT120" s="26" t="s">
        <v>150</v>
      </c>
      <c r="AU120" s="26" t="s">
        <v>81</v>
      </c>
      <c r="AY120" s="26" t="s">
        <v>153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79</v>
      </c>
      <c r="BK120" s="215">
        <f t="shared" si="19"/>
        <v>0</v>
      </c>
      <c r="BL120" s="26" t="s">
        <v>713</v>
      </c>
      <c r="BM120" s="26" t="s">
        <v>1141</v>
      </c>
    </row>
    <row r="121" spans="2:65" s="1" customFormat="1" ht="22.5" customHeight="1">
      <c r="B121" s="43"/>
      <c r="C121" s="228" t="s">
        <v>409</v>
      </c>
      <c r="D121" s="228" t="s">
        <v>150</v>
      </c>
      <c r="E121" s="229" t="s">
        <v>1142</v>
      </c>
      <c r="F121" s="230" t="s">
        <v>1143</v>
      </c>
      <c r="G121" s="231" t="s">
        <v>219</v>
      </c>
      <c r="H121" s="232">
        <v>1</v>
      </c>
      <c r="I121" s="233"/>
      <c r="J121" s="234">
        <f t="shared" si="10"/>
        <v>0</v>
      </c>
      <c r="K121" s="230" t="s">
        <v>21</v>
      </c>
      <c r="L121" s="235"/>
      <c r="M121" s="236" t="s">
        <v>21</v>
      </c>
      <c r="N121" s="248" t="s">
        <v>42</v>
      </c>
      <c r="O121" s="242"/>
      <c r="P121" s="243">
        <f t="shared" si="11"/>
        <v>0</v>
      </c>
      <c r="Q121" s="243">
        <v>0</v>
      </c>
      <c r="R121" s="243">
        <f t="shared" si="12"/>
        <v>0</v>
      </c>
      <c r="S121" s="243">
        <v>0</v>
      </c>
      <c r="T121" s="244">
        <f t="shared" si="13"/>
        <v>0</v>
      </c>
      <c r="AR121" s="26" t="s">
        <v>713</v>
      </c>
      <c r="AT121" s="26" t="s">
        <v>150</v>
      </c>
      <c r="AU121" s="26" t="s">
        <v>81</v>
      </c>
      <c r="AY121" s="26" t="s">
        <v>153</v>
      </c>
      <c r="BE121" s="215">
        <f t="shared" si="14"/>
        <v>0</v>
      </c>
      <c r="BF121" s="215">
        <f t="shared" si="15"/>
        <v>0</v>
      </c>
      <c r="BG121" s="215">
        <f t="shared" si="16"/>
        <v>0</v>
      </c>
      <c r="BH121" s="215">
        <f t="shared" si="17"/>
        <v>0</v>
      </c>
      <c r="BI121" s="215">
        <f t="shared" si="18"/>
        <v>0</v>
      </c>
      <c r="BJ121" s="26" t="s">
        <v>79</v>
      </c>
      <c r="BK121" s="215">
        <f t="shared" si="19"/>
        <v>0</v>
      </c>
      <c r="BL121" s="26" t="s">
        <v>713</v>
      </c>
      <c r="BM121" s="26" t="s">
        <v>1144</v>
      </c>
    </row>
    <row r="122" spans="2:65" s="1" customFormat="1" ht="7" customHeight="1">
      <c r="B122" s="58"/>
      <c r="C122" s="59"/>
      <c r="D122" s="59"/>
      <c r="E122" s="59"/>
      <c r="F122" s="59"/>
      <c r="G122" s="59"/>
      <c r="H122" s="59"/>
      <c r="I122" s="150"/>
      <c r="J122" s="59"/>
      <c r="K122" s="59"/>
      <c r="L122" s="63"/>
    </row>
  </sheetData>
  <sheetProtection algorithmName="SHA-512" hashValue="zCx5qg6SZmkT+N2Vu488bG/fB2RyDIPesX6vRb6ei7Uk6YgwJIzxtwv35FY5ZF+Dy3U/Lz9/cACmbwfHep0RTA==" saltValue="UgE01MkwJmpEQzBOs7IZNA==" spinCount="100000" sheet="1" objects="1" scenarios="1" formatCells="0" formatColumns="0" formatRows="0" sort="0" autoFilter="0"/>
  <autoFilter ref="C81:K12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5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22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112</v>
      </c>
      <c r="G1" s="428" t="s">
        <v>113</v>
      </c>
      <c r="H1" s="428"/>
      <c r="I1" s="126"/>
      <c r="J1" s="125" t="s">
        <v>114</v>
      </c>
      <c r="K1" s="124" t="s">
        <v>115</v>
      </c>
      <c r="L1" s="125" t="s">
        <v>116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6" t="s">
        <v>99</v>
      </c>
    </row>
    <row r="3" spans="1:70" ht="7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81</v>
      </c>
    </row>
    <row r="4" spans="1:70" ht="37" customHeight="1">
      <c r="B4" s="30"/>
      <c r="C4" s="31"/>
      <c r="D4" s="32" t="s">
        <v>117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Výměna technologie měnírny Bory - DPS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118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1145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1146</v>
      </c>
      <c r="E10" s="44"/>
      <c r="F10" s="44"/>
      <c r="G10" s="44"/>
      <c r="H10" s="44"/>
      <c r="I10" s="129"/>
      <c r="J10" s="44"/>
      <c r="K10" s="47"/>
    </row>
    <row r="11" spans="1:70" s="1" customFormat="1" ht="37" customHeight="1">
      <c r="B11" s="43"/>
      <c r="C11" s="44"/>
      <c r="D11" s="44"/>
      <c r="E11" s="431" t="s">
        <v>1147</v>
      </c>
      <c r="F11" s="432"/>
      <c r="G11" s="432"/>
      <c r="H11" s="432"/>
      <c r="I11" s="129"/>
      <c r="J11" s="44"/>
      <c r="K11" s="47"/>
    </row>
    <row r="12" spans="1:70" s="1" customFormat="1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18. 7. 2017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7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7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30</v>
      </c>
      <c r="J23" s="37" t="str">
        <f>IF('Rekapitulace stavby'!AN17="","",'Rekapitulace stavby'!AN17)</f>
        <v/>
      </c>
      <c r="K23" s="47"/>
    </row>
    <row r="24" spans="2:11" s="1" customFormat="1" ht="7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5" customHeight="1">
      <c r="B25" s="43"/>
      <c r="C25" s="44"/>
      <c r="D25" s="39" t="s">
        <v>36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421" t="s">
        <v>21</v>
      </c>
      <c r="F26" s="421"/>
      <c r="G26" s="421"/>
      <c r="H26" s="421"/>
      <c r="I26" s="134"/>
      <c r="J26" s="133"/>
      <c r="K26" s="135"/>
    </row>
    <row r="27" spans="2:11" s="1" customFormat="1" ht="7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7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4" customHeight="1">
      <c r="B29" s="43"/>
      <c r="C29" s="44"/>
      <c r="D29" s="138" t="s">
        <v>37</v>
      </c>
      <c r="E29" s="44"/>
      <c r="F29" s="44"/>
      <c r="G29" s="44"/>
      <c r="H29" s="44"/>
      <c r="I29" s="129"/>
      <c r="J29" s="139">
        <f>ROUND(J99,2)</f>
        <v>0</v>
      </c>
      <c r="K29" s="47"/>
    </row>
    <row r="30" spans="2:11" s="1" customFormat="1" ht="7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5" customHeight="1">
      <c r="B31" s="43"/>
      <c r="C31" s="44"/>
      <c r="D31" s="44"/>
      <c r="E31" s="44"/>
      <c r="F31" s="48" t="s">
        <v>39</v>
      </c>
      <c r="G31" s="44"/>
      <c r="H31" s="44"/>
      <c r="I31" s="140" t="s">
        <v>38</v>
      </c>
      <c r="J31" s="48" t="s">
        <v>40</v>
      </c>
      <c r="K31" s="47"/>
    </row>
    <row r="32" spans="2:11" s="1" customFormat="1" ht="14.5" customHeight="1">
      <c r="B32" s="43"/>
      <c r="C32" s="44"/>
      <c r="D32" s="51" t="s">
        <v>41</v>
      </c>
      <c r="E32" s="51" t="s">
        <v>42</v>
      </c>
      <c r="F32" s="141">
        <f>ROUND(SUM(BE99:BE184), 2)</f>
        <v>0</v>
      </c>
      <c r="G32" s="44"/>
      <c r="H32" s="44"/>
      <c r="I32" s="142">
        <v>0.21</v>
      </c>
      <c r="J32" s="141">
        <f>ROUND(ROUND((SUM(BE99:BE184)), 2)*I32, 2)</f>
        <v>0</v>
      </c>
      <c r="K32" s="47"/>
    </row>
    <row r="33" spans="2:11" s="1" customFormat="1" ht="14.5" customHeight="1">
      <c r="B33" s="43"/>
      <c r="C33" s="44"/>
      <c r="D33" s="44"/>
      <c r="E33" s="51" t="s">
        <v>43</v>
      </c>
      <c r="F33" s="141">
        <f>ROUND(SUM(BF99:BF184), 2)</f>
        <v>0</v>
      </c>
      <c r="G33" s="44"/>
      <c r="H33" s="44"/>
      <c r="I33" s="142">
        <v>0.15</v>
      </c>
      <c r="J33" s="141">
        <f>ROUND(ROUND((SUM(BF99:BF184)), 2)*I33, 2)</f>
        <v>0</v>
      </c>
      <c r="K33" s="47"/>
    </row>
    <row r="34" spans="2:11" s="1" customFormat="1" ht="14.5" hidden="1" customHeight="1">
      <c r="B34" s="43"/>
      <c r="C34" s="44"/>
      <c r="D34" s="44"/>
      <c r="E34" s="51" t="s">
        <v>44</v>
      </c>
      <c r="F34" s="141">
        <f>ROUND(SUM(BG99:BG184),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5" hidden="1" customHeight="1">
      <c r="B35" s="43"/>
      <c r="C35" s="44"/>
      <c r="D35" s="44"/>
      <c r="E35" s="51" t="s">
        <v>45</v>
      </c>
      <c r="F35" s="141">
        <f>ROUND(SUM(BH99:BH184),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5" hidden="1" customHeight="1">
      <c r="B36" s="43"/>
      <c r="C36" s="44"/>
      <c r="D36" s="44"/>
      <c r="E36" s="51" t="s">
        <v>46</v>
      </c>
      <c r="F36" s="141">
        <f>ROUND(SUM(BI99:BI184),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7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4" customHeight="1">
      <c r="B38" s="43"/>
      <c r="C38" s="143"/>
      <c r="D38" s="144" t="s">
        <v>47</v>
      </c>
      <c r="E38" s="81"/>
      <c r="F38" s="81"/>
      <c r="G38" s="145" t="s">
        <v>48</v>
      </c>
      <c r="H38" s="146" t="s">
        <v>49</v>
      </c>
      <c r="I38" s="147"/>
      <c r="J38" s="148">
        <f>SUM(J29:J36)</f>
        <v>0</v>
      </c>
      <c r="K38" s="149"/>
    </row>
    <row r="39" spans="2:11" s="1" customFormat="1" ht="14.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7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7" customHeight="1">
      <c r="B44" s="43"/>
      <c r="C44" s="32" t="s">
        <v>120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7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Výměna technologie měnírny Bory - DPS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118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1145</v>
      </c>
      <c r="F49" s="432"/>
      <c r="G49" s="432"/>
      <c r="H49" s="432"/>
      <c r="I49" s="129"/>
      <c r="J49" s="44"/>
      <c r="K49" s="47"/>
    </row>
    <row r="50" spans="2:47" s="1" customFormat="1" ht="14.5" customHeight="1">
      <c r="B50" s="43"/>
      <c r="C50" s="39" t="s">
        <v>1146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1 - Uzemnění</v>
      </c>
      <c r="F51" s="432"/>
      <c r="G51" s="432"/>
      <c r="H51" s="432"/>
      <c r="I51" s="129"/>
      <c r="J51" s="44"/>
      <c r="K51" s="47"/>
    </row>
    <row r="52" spans="2:47" s="1" customFormat="1" ht="7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Plzeň</v>
      </c>
      <c r="G53" s="44"/>
      <c r="H53" s="44"/>
      <c r="I53" s="130" t="s">
        <v>25</v>
      </c>
      <c r="J53" s="131" t="str">
        <f>IF(J14="","",J14)</f>
        <v>18. 7. 2017</v>
      </c>
      <c r="K53" s="47"/>
    </row>
    <row r="54" spans="2:47" s="1" customFormat="1" ht="7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>Plzeňské městské dopravní podniky, a.s.</v>
      </c>
      <c r="G55" s="44"/>
      <c r="H55" s="44"/>
      <c r="I55" s="130" t="s">
        <v>33</v>
      </c>
      <c r="J55" s="37" t="str">
        <f>E23</f>
        <v xml:space="preserve"> </v>
      </c>
      <c r="K55" s="47"/>
    </row>
    <row r="56" spans="2:47" s="1" customFormat="1" ht="14.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4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121</v>
      </c>
      <c r="D58" s="143"/>
      <c r="E58" s="143"/>
      <c r="F58" s="143"/>
      <c r="G58" s="143"/>
      <c r="H58" s="143"/>
      <c r="I58" s="156"/>
      <c r="J58" s="157" t="s">
        <v>122</v>
      </c>
      <c r="K58" s="158"/>
    </row>
    <row r="59" spans="2:47" s="1" customFormat="1" ht="10.4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123</v>
      </c>
      <c r="D60" s="44"/>
      <c r="E60" s="44"/>
      <c r="F60" s="44"/>
      <c r="G60" s="44"/>
      <c r="H60" s="44"/>
      <c r="I60" s="129"/>
      <c r="J60" s="139">
        <f>J99</f>
        <v>0</v>
      </c>
      <c r="K60" s="47"/>
      <c r="AU60" s="26" t="s">
        <v>124</v>
      </c>
    </row>
    <row r="61" spans="2:47" s="8" customFormat="1" ht="25" customHeight="1">
      <c r="B61" s="160"/>
      <c r="C61" s="161"/>
      <c r="D61" s="162" t="s">
        <v>304</v>
      </c>
      <c r="E61" s="163"/>
      <c r="F61" s="163"/>
      <c r="G61" s="163"/>
      <c r="H61" s="163"/>
      <c r="I61" s="164"/>
      <c r="J61" s="165">
        <f>J100</f>
        <v>0</v>
      </c>
      <c r="K61" s="166"/>
    </row>
    <row r="62" spans="2:47" s="9" customFormat="1" ht="19.899999999999999" customHeight="1">
      <c r="B62" s="167"/>
      <c r="C62" s="168"/>
      <c r="D62" s="169" t="s">
        <v>1148</v>
      </c>
      <c r="E62" s="170"/>
      <c r="F62" s="170"/>
      <c r="G62" s="170"/>
      <c r="H62" s="170"/>
      <c r="I62" s="171"/>
      <c r="J62" s="172">
        <f>J101</f>
        <v>0</v>
      </c>
      <c r="K62" s="173"/>
    </row>
    <row r="63" spans="2:47" s="9" customFormat="1" ht="19.899999999999999" customHeight="1">
      <c r="B63" s="167"/>
      <c r="C63" s="168"/>
      <c r="D63" s="169" t="s">
        <v>305</v>
      </c>
      <c r="E63" s="170"/>
      <c r="F63" s="170"/>
      <c r="G63" s="170"/>
      <c r="H63" s="170"/>
      <c r="I63" s="171"/>
      <c r="J63" s="172">
        <f>J103</f>
        <v>0</v>
      </c>
      <c r="K63" s="173"/>
    </row>
    <row r="64" spans="2:47" s="9" customFormat="1" ht="19.899999999999999" customHeight="1">
      <c r="B64" s="167"/>
      <c r="C64" s="168"/>
      <c r="D64" s="169" t="s">
        <v>1149</v>
      </c>
      <c r="E64" s="170"/>
      <c r="F64" s="170"/>
      <c r="G64" s="170"/>
      <c r="H64" s="170"/>
      <c r="I64" s="171"/>
      <c r="J64" s="172">
        <f>J106</f>
        <v>0</v>
      </c>
      <c r="K64" s="173"/>
    </row>
    <row r="65" spans="2:11" s="8" customFormat="1" ht="25" customHeight="1">
      <c r="B65" s="160"/>
      <c r="C65" s="161"/>
      <c r="D65" s="162" t="s">
        <v>1150</v>
      </c>
      <c r="E65" s="163"/>
      <c r="F65" s="163"/>
      <c r="G65" s="163"/>
      <c r="H65" s="163"/>
      <c r="I65" s="164"/>
      <c r="J65" s="165">
        <f>J108</f>
        <v>0</v>
      </c>
      <c r="K65" s="166"/>
    </row>
    <row r="66" spans="2:11" s="9" customFormat="1" ht="19.899999999999999" customHeight="1">
      <c r="B66" s="167"/>
      <c r="C66" s="168"/>
      <c r="D66" s="169" t="s">
        <v>309</v>
      </c>
      <c r="E66" s="170"/>
      <c r="F66" s="170"/>
      <c r="G66" s="170"/>
      <c r="H66" s="170"/>
      <c r="I66" s="171"/>
      <c r="J66" s="172">
        <f>J109</f>
        <v>0</v>
      </c>
      <c r="K66" s="173"/>
    </row>
    <row r="67" spans="2:11" s="8" customFormat="1" ht="25" customHeight="1">
      <c r="B67" s="160"/>
      <c r="C67" s="161"/>
      <c r="D67" s="162" t="s">
        <v>125</v>
      </c>
      <c r="E67" s="163"/>
      <c r="F67" s="163"/>
      <c r="G67" s="163"/>
      <c r="H67" s="163"/>
      <c r="I67" s="164"/>
      <c r="J67" s="165">
        <f>J115</f>
        <v>0</v>
      </c>
      <c r="K67" s="166"/>
    </row>
    <row r="68" spans="2:11" s="9" customFormat="1" ht="19.899999999999999" customHeight="1">
      <c r="B68" s="167"/>
      <c r="C68" s="168"/>
      <c r="D68" s="169" t="s">
        <v>126</v>
      </c>
      <c r="E68" s="170"/>
      <c r="F68" s="170"/>
      <c r="G68" s="170"/>
      <c r="H68" s="170"/>
      <c r="I68" s="171"/>
      <c r="J68" s="172">
        <f>J116</f>
        <v>0</v>
      </c>
      <c r="K68" s="173"/>
    </row>
    <row r="69" spans="2:11" s="9" customFormat="1" ht="19.899999999999999" customHeight="1">
      <c r="B69" s="167"/>
      <c r="C69" s="168"/>
      <c r="D69" s="169" t="s">
        <v>311</v>
      </c>
      <c r="E69" s="170"/>
      <c r="F69" s="170"/>
      <c r="G69" s="170"/>
      <c r="H69" s="170"/>
      <c r="I69" s="171"/>
      <c r="J69" s="172">
        <f>J159</f>
        <v>0</v>
      </c>
      <c r="K69" s="173"/>
    </row>
    <row r="70" spans="2:11" s="8" customFormat="1" ht="25" customHeight="1">
      <c r="B70" s="160"/>
      <c r="C70" s="161"/>
      <c r="D70" s="162" t="s">
        <v>312</v>
      </c>
      <c r="E70" s="163"/>
      <c r="F70" s="163"/>
      <c r="G70" s="163"/>
      <c r="H70" s="163"/>
      <c r="I70" s="164"/>
      <c r="J70" s="165">
        <f>J168</f>
        <v>0</v>
      </c>
      <c r="K70" s="166"/>
    </row>
    <row r="71" spans="2:11" s="8" customFormat="1" ht="25" customHeight="1">
      <c r="B71" s="160"/>
      <c r="C71" s="161"/>
      <c r="D71" s="162" t="s">
        <v>128</v>
      </c>
      <c r="E71" s="163"/>
      <c r="F71" s="163"/>
      <c r="G71" s="163"/>
      <c r="H71" s="163"/>
      <c r="I71" s="164"/>
      <c r="J71" s="165">
        <f>J170</f>
        <v>0</v>
      </c>
      <c r="K71" s="166"/>
    </row>
    <row r="72" spans="2:11" s="9" customFormat="1" ht="19.899999999999999" customHeight="1">
      <c r="B72" s="167"/>
      <c r="C72" s="168"/>
      <c r="D72" s="169" t="s">
        <v>130</v>
      </c>
      <c r="E72" s="170"/>
      <c r="F72" s="170"/>
      <c r="G72" s="170"/>
      <c r="H72" s="170"/>
      <c r="I72" s="171"/>
      <c r="J72" s="172">
        <f>J171</f>
        <v>0</v>
      </c>
      <c r="K72" s="173"/>
    </row>
    <row r="73" spans="2:11" s="8" customFormat="1" ht="25" customHeight="1">
      <c r="B73" s="160"/>
      <c r="C73" s="161"/>
      <c r="D73" s="162" t="s">
        <v>131</v>
      </c>
      <c r="E73" s="163"/>
      <c r="F73" s="163"/>
      <c r="G73" s="163"/>
      <c r="H73" s="163"/>
      <c r="I73" s="164"/>
      <c r="J73" s="165">
        <f>J174</f>
        <v>0</v>
      </c>
      <c r="K73" s="166"/>
    </row>
    <row r="74" spans="2:11" s="9" customFormat="1" ht="19.899999999999999" customHeight="1">
      <c r="B74" s="167"/>
      <c r="C74" s="168"/>
      <c r="D74" s="169" t="s">
        <v>132</v>
      </c>
      <c r="E74" s="170"/>
      <c r="F74" s="170"/>
      <c r="G74" s="170"/>
      <c r="H74" s="170"/>
      <c r="I74" s="171"/>
      <c r="J74" s="172">
        <f>J175</f>
        <v>0</v>
      </c>
      <c r="K74" s="173"/>
    </row>
    <row r="75" spans="2:11" s="9" customFormat="1" ht="19.899999999999999" customHeight="1">
      <c r="B75" s="167"/>
      <c r="C75" s="168"/>
      <c r="D75" s="169" t="s">
        <v>133</v>
      </c>
      <c r="E75" s="170"/>
      <c r="F75" s="170"/>
      <c r="G75" s="170"/>
      <c r="H75" s="170"/>
      <c r="I75" s="171"/>
      <c r="J75" s="172">
        <f>J178</f>
        <v>0</v>
      </c>
      <c r="K75" s="173"/>
    </row>
    <row r="76" spans="2:11" s="9" customFormat="1" ht="19.899999999999999" customHeight="1">
      <c r="B76" s="167"/>
      <c r="C76" s="168"/>
      <c r="D76" s="169" t="s">
        <v>134</v>
      </c>
      <c r="E76" s="170"/>
      <c r="F76" s="170"/>
      <c r="G76" s="170"/>
      <c r="H76" s="170"/>
      <c r="I76" s="171"/>
      <c r="J76" s="172">
        <f>J181</f>
        <v>0</v>
      </c>
      <c r="K76" s="173"/>
    </row>
    <row r="77" spans="2:11" s="9" customFormat="1" ht="19.899999999999999" customHeight="1">
      <c r="B77" s="167"/>
      <c r="C77" s="168"/>
      <c r="D77" s="169" t="s">
        <v>135</v>
      </c>
      <c r="E77" s="170"/>
      <c r="F77" s="170"/>
      <c r="G77" s="170"/>
      <c r="H77" s="170"/>
      <c r="I77" s="171"/>
      <c r="J77" s="172">
        <f>J183</f>
        <v>0</v>
      </c>
      <c r="K77" s="173"/>
    </row>
    <row r="78" spans="2:11" s="1" customFormat="1" ht="21.75" customHeight="1">
      <c r="B78" s="43"/>
      <c r="C78" s="44"/>
      <c r="D78" s="44"/>
      <c r="E78" s="44"/>
      <c r="F78" s="44"/>
      <c r="G78" s="44"/>
      <c r="H78" s="44"/>
      <c r="I78" s="129"/>
      <c r="J78" s="44"/>
      <c r="K78" s="47"/>
    </row>
    <row r="79" spans="2:11" s="1" customFormat="1" ht="7" customHeight="1">
      <c r="B79" s="58"/>
      <c r="C79" s="59"/>
      <c r="D79" s="59"/>
      <c r="E79" s="59"/>
      <c r="F79" s="59"/>
      <c r="G79" s="59"/>
      <c r="H79" s="59"/>
      <c r="I79" s="150"/>
      <c r="J79" s="59"/>
      <c r="K79" s="60"/>
    </row>
    <row r="83" spans="2:12" s="1" customFormat="1" ht="7" customHeight="1">
      <c r="B83" s="61"/>
      <c r="C83" s="62"/>
      <c r="D83" s="62"/>
      <c r="E83" s="62"/>
      <c r="F83" s="62"/>
      <c r="G83" s="62"/>
      <c r="H83" s="62"/>
      <c r="I83" s="153"/>
      <c r="J83" s="62"/>
      <c r="K83" s="62"/>
      <c r="L83" s="63"/>
    </row>
    <row r="84" spans="2:12" s="1" customFormat="1" ht="37" customHeight="1">
      <c r="B84" s="43"/>
      <c r="C84" s="64" t="s">
        <v>136</v>
      </c>
      <c r="D84" s="65"/>
      <c r="E84" s="65"/>
      <c r="F84" s="65"/>
      <c r="G84" s="65"/>
      <c r="H84" s="65"/>
      <c r="I84" s="174"/>
      <c r="J84" s="65"/>
      <c r="K84" s="65"/>
      <c r="L84" s="63"/>
    </row>
    <row r="85" spans="2:12" s="1" customFormat="1" ht="7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12" s="1" customFormat="1" ht="14.5" customHeight="1">
      <c r="B86" s="43"/>
      <c r="C86" s="67" t="s">
        <v>18</v>
      </c>
      <c r="D86" s="65"/>
      <c r="E86" s="65"/>
      <c r="F86" s="65"/>
      <c r="G86" s="65"/>
      <c r="H86" s="65"/>
      <c r="I86" s="174"/>
      <c r="J86" s="65"/>
      <c r="K86" s="65"/>
      <c r="L86" s="63"/>
    </row>
    <row r="87" spans="2:12" s="1" customFormat="1" ht="22.5" customHeight="1">
      <c r="B87" s="43"/>
      <c r="C87" s="65"/>
      <c r="D87" s="65"/>
      <c r="E87" s="425" t="str">
        <f>E7</f>
        <v>Výměna technologie měnírny Bory - DPS</v>
      </c>
      <c r="F87" s="426"/>
      <c r="G87" s="426"/>
      <c r="H87" s="426"/>
      <c r="I87" s="174"/>
      <c r="J87" s="65"/>
      <c r="K87" s="65"/>
      <c r="L87" s="63"/>
    </row>
    <row r="88" spans="2:12">
      <c r="B88" s="30"/>
      <c r="C88" s="67" t="s">
        <v>118</v>
      </c>
      <c r="D88" s="249"/>
      <c r="E88" s="249"/>
      <c r="F88" s="249"/>
      <c r="G88" s="249"/>
      <c r="H88" s="249"/>
      <c r="J88" s="249"/>
      <c r="K88" s="249"/>
      <c r="L88" s="250"/>
    </row>
    <row r="89" spans="2:12" s="1" customFormat="1" ht="22.5" customHeight="1">
      <c r="B89" s="43"/>
      <c r="C89" s="65"/>
      <c r="D89" s="65"/>
      <c r="E89" s="425" t="s">
        <v>1145</v>
      </c>
      <c r="F89" s="427"/>
      <c r="G89" s="427"/>
      <c r="H89" s="427"/>
      <c r="I89" s="174"/>
      <c r="J89" s="65"/>
      <c r="K89" s="65"/>
      <c r="L89" s="63"/>
    </row>
    <row r="90" spans="2:12" s="1" customFormat="1" ht="14.5" customHeight="1">
      <c r="B90" s="43"/>
      <c r="C90" s="67" t="s">
        <v>1146</v>
      </c>
      <c r="D90" s="65"/>
      <c r="E90" s="65"/>
      <c r="F90" s="65"/>
      <c r="G90" s="65"/>
      <c r="H90" s="65"/>
      <c r="I90" s="174"/>
      <c r="J90" s="65"/>
      <c r="K90" s="65"/>
      <c r="L90" s="63"/>
    </row>
    <row r="91" spans="2:12" s="1" customFormat="1" ht="23.25" customHeight="1">
      <c r="B91" s="43"/>
      <c r="C91" s="65"/>
      <c r="D91" s="65"/>
      <c r="E91" s="393" t="str">
        <f>E11</f>
        <v>1 - Uzemnění</v>
      </c>
      <c r="F91" s="427"/>
      <c r="G91" s="427"/>
      <c r="H91" s="427"/>
      <c r="I91" s="174"/>
      <c r="J91" s="65"/>
      <c r="K91" s="65"/>
      <c r="L91" s="63"/>
    </row>
    <row r="92" spans="2:12" s="1" customFormat="1" ht="7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12" s="1" customFormat="1" ht="18" customHeight="1">
      <c r="B93" s="43"/>
      <c r="C93" s="67" t="s">
        <v>23</v>
      </c>
      <c r="D93" s="65"/>
      <c r="E93" s="65"/>
      <c r="F93" s="175" t="str">
        <f>F14</f>
        <v>Plzeň</v>
      </c>
      <c r="G93" s="65"/>
      <c r="H93" s="65"/>
      <c r="I93" s="176" t="s">
        <v>25</v>
      </c>
      <c r="J93" s="75" t="str">
        <f>IF(J14="","",J14)</f>
        <v>18. 7. 2017</v>
      </c>
      <c r="K93" s="65"/>
      <c r="L93" s="63"/>
    </row>
    <row r="94" spans="2:12" s="1" customFormat="1" ht="7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>
      <c r="B95" s="43"/>
      <c r="C95" s="67" t="s">
        <v>27</v>
      </c>
      <c r="D95" s="65"/>
      <c r="E95" s="65"/>
      <c r="F95" s="175" t="str">
        <f>E17</f>
        <v>Plzeňské městské dopravní podniky, a.s.</v>
      </c>
      <c r="G95" s="65"/>
      <c r="H95" s="65"/>
      <c r="I95" s="176" t="s">
        <v>33</v>
      </c>
      <c r="J95" s="175" t="str">
        <f>E23</f>
        <v xml:space="preserve"> </v>
      </c>
      <c r="K95" s="65"/>
      <c r="L95" s="63"/>
    </row>
    <row r="96" spans="2:12" s="1" customFormat="1" ht="14.5" customHeight="1">
      <c r="B96" s="43"/>
      <c r="C96" s="67" t="s">
        <v>31</v>
      </c>
      <c r="D96" s="65"/>
      <c r="E96" s="65"/>
      <c r="F96" s="175" t="str">
        <f>IF(E20="","",E20)</f>
        <v/>
      </c>
      <c r="G96" s="65"/>
      <c r="H96" s="65"/>
      <c r="I96" s="174"/>
      <c r="J96" s="65"/>
      <c r="K96" s="65"/>
      <c r="L96" s="63"/>
    </row>
    <row r="97" spans="2:65" s="1" customFormat="1" ht="10.4" customHeight="1">
      <c r="B97" s="43"/>
      <c r="C97" s="65"/>
      <c r="D97" s="65"/>
      <c r="E97" s="65"/>
      <c r="F97" s="65"/>
      <c r="G97" s="65"/>
      <c r="H97" s="65"/>
      <c r="I97" s="174"/>
      <c r="J97" s="65"/>
      <c r="K97" s="65"/>
      <c r="L97" s="63"/>
    </row>
    <row r="98" spans="2:65" s="10" customFormat="1" ht="29.25" customHeight="1">
      <c r="B98" s="177"/>
      <c r="C98" s="178" t="s">
        <v>137</v>
      </c>
      <c r="D98" s="179" t="s">
        <v>56</v>
      </c>
      <c r="E98" s="179" t="s">
        <v>52</v>
      </c>
      <c r="F98" s="179" t="s">
        <v>138</v>
      </c>
      <c r="G98" s="179" t="s">
        <v>139</v>
      </c>
      <c r="H98" s="179" t="s">
        <v>140</v>
      </c>
      <c r="I98" s="180" t="s">
        <v>141</v>
      </c>
      <c r="J98" s="179" t="s">
        <v>122</v>
      </c>
      <c r="K98" s="181" t="s">
        <v>142</v>
      </c>
      <c r="L98" s="182"/>
      <c r="M98" s="83" t="s">
        <v>143</v>
      </c>
      <c r="N98" s="84" t="s">
        <v>41</v>
      </c>
      <c r="O98" s="84" t="s">
        <v>144</v>
      </c>
      <c r="P98" s="84" t="s">
        <v>145</v>
      </c>
      <c r="Q98" s="84" t="s">
        <v>146</v>
      </c>
      <c r="R98" s="84" t="s">
        <v>147</v>
      </c>
      <c r="S98" s="84" t="s">
        <v>148</v>
      </c>
      <c r="T98" s="85" t="s">
        <v>149</v>
      </c>
    </row>
    <row r="99" spans="2:65" s="1" customFormat="1" ht="29.25" customHeight="1">
      <c r="B99" s="43"/>
      <c r="C99" s="89" t="s">
        <v>123</v>
      </c>
      <c r="D99" s="65"/>
      <c r="E99" s="65"/>
      <c r="F99" s="65"/>
      <c r="G99" s="65"/>
      <c r="H99" s="65"/>
      <c r="I99" s="174"/>
      <c r="J99" s="183">
        <f>BK99</f>
        <v>0</v>
      </c>
      <c r="K99" s="65"/>
      <c r="L99" s="63"/>
      <c r="M99" s="86"/>
      <c r="N99" s="87"/>
      <c r="O99" s="87"/>
      <c r="P99" s="184">
        <f>P100+P108+P115+P168+P170+P174</f>
        <v>0</v>
      </c>
      <c r="Q99" s="87"/>
      <c r="R99" s="184">
        <f>R100+R108+R115+R168+R170+R174</f>
        <v>2.267325</v>
      </c>
      <c r="S99" s="87"/>
      <c r="T99" s="185">
        <f>T100+T108+T115+T168+T170+T174</f>
        <v>2.6419999999999999</v>
      </c>
      <c r="AT99" s="26" t="s">
        <v>70</v>
      </c>
      <c r="AU99" s="26" t="s">
        <v>124</v>
      </c>
      <c r="BK99" s="186">
        <f>BK100+BK108+BK115+BK168+BK170+BK174</f>
        <v>0</v>
      </c>
    </row>
    <row r="100" spans="2:65" s="11" customFormat="1" ht="37.4" customHeight="1">
      <c r="B100" s="187"/>
      <c r="C100" s="188"/>
      <c r="D100" s="189" t="s">
        <v>70</v>
      </c>
      <c r="E100" s="190" t="s">
        <v>316</v>
      </c>
      <c r="F100" s="190" t="s">
        <v>317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P101+P103+P106</f>
        <v>0</v>
      </c>
      <c r="Q100" s="195"/>
      <c r="R100" s="196">
        <f>R101+R103+R106</f>
        <v>0.3916</v>
      </c>
      <c r="S100" s="195"/>
      <c r="T100" s="197">
        <f>T101+T103+T106</f>
        <v>2.6419999999999999</v>
      </c>
      <c r="AR100" s="198" t="s">
        <v>79</v>
      </c>
      <c r="AT100" s="199" t="s">
        <v>70</v>
      </c>
      <c r="AU100" s="199" t="s">
        <v>71</v>
      </c>
      <c r="AY100" s="198" t="s">
        <v>153</v>
      </c>
      <c r="BK100" s="200">
        <f>BK101+BK103+BK106</f>
        <v>0</v>
      </c>
    </row>
    <row r="101" spans="2:65" s="11" customFormat="1" ht="19.899999999999999" customHeight="1">
      <c r="B101" s="187"/>
      <c r="C101" s="188"/>
      <c r="D101" s="201" t="s">
        <v>70</v>
      </c>
      <c r="E101" s="202" t="s">
        <v>182</v>
      </c>
      <c r="F101" s="202" t="s">
        <v>1151</v>
      </c>
      <c r="G101" s="188"/>
      <c r="H101" s="188"/>
      <c r="I101" s="191"/>
      <c r="J101" s="203">
        <f>BK101</f>
        <v>0</v>
      </c>
      <c r="K101" s="188"/>
      <c r="L101" s="193"/>
      <c r="M101" s="194"/>
      <c r="N101" s="195"/>
      <c r="O101" s="195"/>
      <c r="P101" s="196">
        <f>P102</f>
        <v>0</v>
      </c>
      <c r="Q101" s="195"/>
      <c r="R101" s="196">
        <f>R102</f>
        <v>0.3916</v>
      </c>
      <c r="S101" s="195"/>
      <c r="T101" s="197">
        <f>T102</f>
        <v>0</v>
      </c>
      <c r="AR101" s="198" t="s">
        <v>79</v>
      </c>
      <c r="AT101" s="199" t="s">
        <v>70</v>
      </c>
      <c r="AU101" s="199" t="s">
        <v>79</v>
      </c>
      <c r="AY101" s="198" t="s">
        <v>153</v>
      </c>
      <c r="BK101" s="200">
        <f>BK102</f>
        <v>0</v>
      </c>
    </row>
    <row r="102" spans="2:65" s="1" customFormat="1" ht="22.5" customHeight="1">
      <c r="B102" s="43"/>
      <c r="C102" s="204" t="s">
        <v>79</v>
      </c>
      <c r="D102" s="204" t="s">
        <v>156</v>
      </c>
      <c r="E102" s="205" t="s">
        <v>1152</v>
      </c>
      <c r="F102" s="206" t="s">
        <v>1153</v>
      </c>
      <c r="G102" s="207" t="s">
        <v>521</v>
      </c>
      <c r="H102" s="208">
        <v>4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42</v>
      </c>
      <c r="O102" s="44"/>
      <c r="P102" s="213">
        <f>O102*H102</f>
        <v>0</v>
      </c>
      <c r="Q102" s="213">
        <v>9.7900000000000001E-2</v>
      </c>
      <c r="R102" s="213">
        <f>Q102*H102</f>
        <v>0.3916</v>
      </c>
      <c r="S102" s="213">
        <v>0</v>
      </c>
      <c r="T102" s="214">
        <f>S102*H102</f>
        <v>0</v>
      </c>
      <c r="AR102" s="26" t="s">
        <v>173</v>
      </c>
      <c r="AT102" s="26" t="s">
        <v>156</v>
      </c>
      <c r="AU102" s="26" t="s">
        <v>81</v>
      </c>
      <c r="AY102" s="26" t="s">
        <v>153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79</v>
      </c>
      <c r="BK102" s="215">
        <f>ROUND(I102*H102,2)</f>
        <v>0</v>
      </c>
      <c r="BL102" s="26" t="s">
        <v>173</v>
      </c>
      <c r="BM102" s="26" t="s">
        <v>1154</v>
      </c>
    </row>
    <row r="103" spans="2:65" s="11" customFormat="1" ht="29.9" customHeight="1">
      <c r="B103" s="187"/>
      <c r="C103" s="188"/>
      <c r="D103" s="201" t="s">
        <v>70</v>
      </c>
      <c r="E103" s="202" t="s">
        <v>196</v>
      </c>
      <c r="F103" s="202" t="s">
        <v>318</v>
      </c>
      <c r="G103" s="188"/>
      <c r="H103" s="188"/>
      <c r="I103" s="191"/>
      <c r="J103" s="203">
        <f>BK103</f>
        <v>0</v>
      </c>
      <c r="K103" s="188"/>
      <c r="L103" s="193"/>
      <c r="M103" s="194"/>
      <c r="N103" s="195"/>
      <c r="O103" s="195"/>
      <c r="P103" s="196">
        <f>SUM(P104:P105)</f>
        <v>0</v>
      </c>
      <c r="Q103" s="195"/>
      <c r="R103" s="196">
        <f>SUM(R104:R105)</f>
        <v>0</v>
      </c>
      <c r="S103" s="195"/>
      <c r="T103" s="197">
        <f>SUM(T104:T105)</f>
        <v>2.6419999999999999</v>
      </c>
      <c r="AR103" s="198" t="s">
        <v>79</v>
      </c>
      <c r="AT103" s="199" t="s">
        <v>70</v>
      </c>
      <c r="AU103" s="199" t="s">
        <v>79</v>
      </c>
      <c r="AY103" s="198" t="s">
        <v>153</v>
      </c>
      <c r="BK103" s="200">
        <f>SUM(BK104:BK105)</f>
        <v>0</v>
      </c>
    </row>
    <row r="104" spans="2:65" s="1" customFormat="1" ht="31.5" customHeight="1">
      <c r="B104" s="43"/>
      <c r="C104" s="204" t="s">
        <v>81</v>
      </c>
      <c r="D104" s="204" t="s">
        <v>156</v>
      </c>
      <c r="E104" s="205" t="s">
        <v>1155</v>
      </c>
      <c r="F104" s="206" t="s">
        <v>1156</v>
      </c>
      <c r="G104" s="207" t="s">
        <v>1157</v>
      </c>
      <c r="H104" s="208">
        <v>1.2</v>
      </c>
      <c r="I104" s="209"/>
      <c r="J104" s="210">
        <f>ROUND(I104*H104,2)</f>
        <v>0</v>
      </c>
      <c r="K104" s="206" t="s">
        <v>160</v>
      </c>
      <c r="L104" s="63"/>
      <c r="M104" s="211" t="s">
        <v>21</v>
      </c>
      <c r="N104" s="212" t="s">
        <v>42</v>
      </c>
      <c r="O104" s="44"/>
      <c r="P104" s="213">
        <f>O104*H104</f>
        <v>0</v>
      </c>
      <c r="Q104" s="213">
        <v>0</v>
      </c>
      <c r="R104" s="213">
        <f>Q104*H104</f>
        <v>0</v>
      </c>
      <c r="S104" s="213">
        <v>2.2000000000000002</v>
      </c>
      <c r="T104" s="214">
        <f>S104*H104</f>
        <v>2.64</v>
      </c>
      <c r="AR104" s="26" t="s">
        <v>258</v>
      </c>
      <c r="AT104" s="26" t="s">
        <v>156</v>
      </c>
      <c r="AU104" s="26" t="s">
        <v>81</v>
      </c>
      <c r="AY104" s="26" t="s">
        <v>153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79</v>
      </c>
      <c r="BK104" s="215">
        <f>ROUND(I104*H104,2)</f>
        <v>0</v>
      </c>
      <c r="BL104" s="26" t="s">
        <v>258</v>
      </c>
      <c r="BM104" s="26" t="s">
        <v>1158</v>
      </c>
    </row>
    <row r="105" spans="2:65" s="1" customFormat="1" ht="31.5" customHeight="1">
      <c r="B105" s="43"/>
      <c r="C105" s="204" t="s">
        <v>152</v>
      </c>
      <c r="D105" s="204" t="s">
        <v>156</v>
      </c>
      <c r="E105" s="205" t="s">
        <v>319</v>
      </c>
      <c r="F105" s="206" t="s">
        <v>1159</v>
      </c>
      <c r="G105" s="207" t="s">
        <v>159</v>
      </c>
      <c r="H105" s="208">
        <v>2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42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1E-3</v>
      </c>
      <c r="T105" s="214">
        <f>S105*H105</f>
        <v>2E-3</v>
      </c>
      <c r="AR105" s="26" t="s">
        <v>173</v>
      </c>
      <c r="AT105" s="26" t="s">
        <v>156</v>
      </c>
      <c r="AU105" s="26" t="s">
        <v>81</v>
      </c>
      <c r="AY105" s="26" t="s">
        <v>153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79</v>
      </c>
      <c r="BK105" s="215">
        <f>ROUND(I105*H105,2)</f>
        <v>0</v>
      </c>
      <c r="BL105" s="26" t="s">
        <v>173</v>
      </c>
      <c r="BM105" s="26" t="s">
        <v>1160</v>
      </c>
    </row>
    <row r="106" spans="2:65" s="11" customFormat="1" ht="29.9" customHeight="1">
      <c r="B106" s="187"/>
      <c r="C106" s="188"/>
      <c r="D106" s="201" t="s">
        <v>70</v>
      </c>
      <c r="E106" s="202" t="s">
        <v>1161</v>
      </c>
      <c r="F106" s="202" t="s">
        <v>1162</v>
      </c>
      <c r="G106" s="188"/>
      <c r="H106" s="188"/>
      <c r="I106" s="191"/>
      <c r="J106" s="203">
        <f>BK106</f>
        <v>0</v>
      </c>
      <c r="K106" s="188"/>
      <c r="L106" s="193"/>
      <c r="M106" s="194"/>
      <c r="N106" s="195"/>
      <c r="O106" s="195"/>
      <c r="P106" s="196">
        <f>P107</f>
        <v>0</v>
      </c>
      <c r="Q106" s="195"/>
      <c r="R106" s="196">
        <f>R107</f>
        <v>0</v>
      </c>
      <c r="S106" s="195"/>
      <c r="T106" s="197">
        <f>T107</f>
        <v>0</v>
      </c>
      <c r="AR106" s="198" t="s">
        <v>79</v>
      </c>
      <c r="AT106" s="199" t="s">
        <v>70</v>
      </c>
      <c r="AU106" s="199" t="s">
        <v>79</v>
      </c>
      <c r="AY106" s="198" t="s">
        <v>153</v>
      </c>
      <c r="BK106" s="200">
        <f>BK107</f>
        <v>0</v>
      </c>
    </row>
    <row r="107" spans="2:65" s="1" customFormat="1" ht="31.5" customHeight="1">
      <c r="B107" s="43"/>
      <c r="C107" s="204" t="s">
        <v>173</v>
      </c>
      <c r="D107" s="204" t="s">
        <v>156</v>
      </c>
      <c r="E107" s="205" t="s">
        <v>1163</v>
      </c>
      <c r="F107" s="206" t="s">
        <v>1164</v>
      </c>
      <c r="G107" s="207" t="s">
        <v>555</v>
      </c>
      <c r="H107" s="208">
        <v>2.6419999999999999</v>
      </c>
      <c r="I107" s="209"/>
      <c r="J107" s="210">
        <f>ROUND(I107*H107,2)</f>
        <v>0</v>
      </c>
      <c r="K107" s="206" t="s">
        <v>160</v>
      </c>
      <c r="L107" s="63"/>
      <c r="M107" s="211" t="s">
        <v>21</v>
      </c>
      <c r="N107" s="212" t="s">
        <v>42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173</v>
      </c>
      <c r="AT107" s="26" t="s">
        <v>156</v>
      </c>
      <c r="AU107" s="26" t="s">
        <v>81</v>
      </c>
      <c r="AY107" s="26" t="s">
        <v>153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79</v>
      </c>
      <c r="BK107" s="215">
        <f>ROUND(I107*H107,2)</f>
        <v>0</v>
      </c>
      <c r="BL107" s="26" t="s">
        <v>173</v>
      </c>
      <c r="BM107" s="26" t="s">
        <v>1165</v>
      </c>
    </row>
    <row r="108" spans="2:65" s="11" customFormat="1" ht="37.4" customHeight="1">
      <c r="B108" s="187"/>
      <c r="C108" s="188"/>
      <c r="D108" s="189" t="s">
        <v>70</v>
      </c>
      <c r="E108" s="190" t="s">
        <v>322</v>
      </c>
      <c r="F108" s="190" t="s">
        <v>1166</v>
      </c>
      <c r="G108" s="188"/>
      <c r="H108" s="188"/>
      <c r="I108" s="191"/>
      <c r="J108" s="192">
        <f>BK108</f>
        <v>0</v>
      </c>
      <c r="K108" s="188"/>
      <c r="L108" s="193"/>
      <c r="M108" s="194"/>
      <c r="N108" s="195"/>
      <c r="O108" s="195"/>
      <c r="P108" s="196">
        <f>P109</f>
        <v>0</v>
      </c>
      <c r="Q108" s="195"/>
      <c r="R108" s="196">
        <f>R109</f>
        <v>1.7999999999999999E-2</v>
      </c>
      <c r="S108" s="195"/>
      <c r="T108" s="197">
        <f>T109</f>
        <v>0</v>
      </c>
      <c r="AR108" s="198" t="s">
        <v>81</v>
      </c>
      <c r="AT108" s="199" t="s">
        <v>70</v>
      </c>
      <c r="AU108" s="199" t="s">
        <v>71</v>
      </c>
      <c r="AY108" s="198" t="s">
        <v>153</v>
      </c>
      <c r="BK108" s="200">
        <f>BK109</f>
        <v>0</v>
      </c>
    </row>
    <row r="109" spans="2:65" s="11" customFormat="1" ht="19.899999999999999" customHeight="1">
      <c r="B109" s="187"/>
      <c r="C109" s="188"/>
      <c r="D109" s="201" t="s">
        <v>70</v>
      </c>
      <c r="E109" s="202" t="s">
        <v>537</v>
      </c>
      <c r="F109" s="202" t="s">
        <v>538</v>
      </c>
      <c r="G109" s="188"/>
      <c r="H109" s="188"/>
      <c r="I109" s="191"/>
      <c r="J109" s="203">
        <f>BK109</f>
        <v>0</v>
      </c>
      <c r="K109" s="188"/>
      <c r="L109" s="193"/>
      <c r="M109" s="194"/>
      <c r="N109" s="195"/>
      <c r="O109" s="195"/>
      <c r="P109" s="196">
        <f>SUM(P110:P114)</f>
        <v>0</v>
      </c>
      <c r="Q109" s="195"/>
      <c r="R109" s="196">
        <f>SUM(R110:R114)</f>
        <v>1.7999999999999999E-2</v>
      </c>
      <c r="S109" s="195"/>
      <c r="T109" s="197">
        <f>SUM(T110:T114)</f>
        <v>0</v>
      </c>
      <c r="AR109" s="198" t="s">
        <v>81</v>
      </c>
      <c r="AT109" s="199" t="s">
        <v>70</v>
      </c>
      <c r="AU109" s="199" t="s">
        <v>79</v>
      </c>
      <c r="AY109" s="198" t="s">
        <v>153</v>
      </c>
      <c r="BK109" s="200">
        <f>SUM(BK110:BK114)</f>
        <v>0</v>
      </c>
    </row>
    <row r="110" spans="2:65" s="1" customFormat="1" ht="31.5" customHeight="1">
      <c r="B110" s="43"/>
      <c r="C110" s="204" t="s">
        <v>177</v>
      </c>
      <c r="D110" s="204" t="s">
        <v>156</v>
      </c>
      <c r="E110" s="205" t="s">
        <v>540</v>
      </c>
      <c r="F110" s="206" t="s">
        <v>541</v>
      </c>
      <c r="G110" s="207" t="s">
        <v>189</v>
      </c>
      <c r="H110" s="208">
        <v>160</v>
      </c>
      <c r="I110" s="209"/>
      <c r="J110" s="210">
        <f>ROUND(I110*H110,2)</f>
        <v>0</v>
      </c>
      <c r="K110" s="206" t="s">
        <v>180</v>
      </c>
      <c r="L110" s="63"/>
      <c r="M110" s="211" t="s">
        <v>21</v>
      </c>
      <c r="N110" s="212" t="s">
        <v>42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258</v>
      </c>
      <c r="AT110" s="26" t="s">
        <v>156</v>
      </c>
      <c r="AU110" s="26" t="s">
        <v>81</v>
      </c>
      <c r="AY110" s="26" t="s">
        <v>153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79</v>
      </c>
      <c r="BK110" s="215">
        <f>ROUND(I110*H110,2)</f>
        <v>0</v>
      </c>
      <c r="BL110" s="26" t="s">
        <v>258</v>
      </c>
      <c r="BM110" s="26" t="s">
        <v>1167</v>
      </c>
    </row>
    <row r="111" spans="2:65" s="1" customFormat="1" ht="22.5" customHeight="1">
      <c r="B111" s="43"/>
      <c r="C111" s="228" t="s">
        <v>182</v>
      </c>
      <c r="D111" s="228" t="s">
        <v>150</v>
      </c>
      <c r="E111" s="229" t="s">
        <v>1168</v>
      </c>
      <c r="F111" s="230" t="s">
        <v>1169</v>
      </c>
      <c r="G111" s="231" t="s">
        <v>546</v>
      </c>
      <c r="H111" s="232">
        <v>1</v>
      </c>
      <c r="I111" s="233"/>
      <c r="J111" s="234">
        <f>ROUND(I111*H111,2)</f>
        <v>0</v>
      </c>
      <c r="K111" s="230" t="s">
        <v>180</v>
      </c>
      <c r="L111" s="235"/>
      <c r="M111" s="236" t="s">
        <v>21</v>
      </c>
      <c r="N111" s="237" t="s">
        <v>42</v>
      </c>
      <c r="O111" s="44"/>
      <c r="P111" s="213">
        <f>O111*H111</f>
        <v>0</v>
      </c>
      <c r="Q111" s="213">
        <v>1E-3</v>
      </c>
      <c r="R111" s="213">
        <f>Q111*H111</f>
        <v>1E-3</v>
      </c>
      <c r="S111" s="213">
        <v>0</v>
      </c>
      <c r="T111" s="214">
        <f>S111*H111</f>
        <v>0</v>
      </c>
      <c r="AR111" s="26" t="s">
        <v>405</v>
      </c>
      <c r="AT111" s="26" t="s">
        <v>150</v>
      </c>
      <c r="AU111" s="26" t="s">
        <v>81</v>
      </c>
      <c r="AY111" s="26" t="s">
        <v>153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79</v>
      </c>
      <c r="BK111" s="215">
        <f>ROUND(I111*H111,2)</f>
        <v>0</v>
      </c>
      <c r="BL111" s="26" t="s">
        <v>258</v>
      </c>
      <c r="BM111" s="26" t="s">
        <v>1170</v>
      </c>
    </row>
    <row r="112" spans="2:65" s="1" customFormat="1" ht="22.5" customHeight="1">
      <c r="B112" s="43"/>
      <c r="C112" s="228" t="s">
        <v>186</v>
      </c>
      <c r="D112" s="228" t="s">
        <v>150</v>
      </c>
      <c r="E112" s="229" t="s">
        <v>1171</v>
      </c>
      <c r="F112" s="230" t="s">
        <v>545</v>
      </c>
      <c r="G112" s="231" t="s">
        <v>546</v>
      </c>
      <c r="H112" s="232">
        <v>10</v>
      </c>
      <c r="I112" s="233"/>
      <c r="J112" s="234">
        <f>ROUND(I112*H112,2)</f>
        <v>0</v>
      </c>
      <c r="K112" s="230" t="s">
        <v>21</v>
      </c>
      <c r="L112" s="235"/>
      <c r="M112" s="236" t="s">
        <v>21</v>
      </c>
      <c r="N112" s="237" t="s">
        <v>42</v>
      </c>
      <c r="O112" s="44"/>
      <c r="P112" s="213">
        <f>O112*H112</f>
        <v>0</v>
      </c>
      <c r="Q112" s="213">
        <v>1E-3</v>
      </c>
      <c r="R112" s="213">
        <f>Q112*H112</f>
        <v>0.01</v>
      </c>
      <c r="S112" s="213">
        <v>0</v>
      </c>
      <c r="T112" s="214">
        <f>S112*H112</f>
        <v>0</v>
      </c>
      <c r="AR112" s="26" t="s">
        <v>405</v>
      </c>
      <c r="AT112" s="26" t="s">
        <v>150</v>
      </c>
      <c r="AU112" s="26" t="s">
        <v>81</v>
      </c>
      <c r="AY112" s="26" t="s">
        <v>153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79</v>
      </c>
      <c r="BK112" s="215">
        <f>ROUND(I112*H112,2)</f>
        <v>0</v>
      </c>
      <c r="BL112" s="26" t="s">
        <v>258</v>
      </c>
      <c r="BM112" s="26" t="s">
        <v>1172</v>
      </c>
    </row>
    <row r="113" spans="2:65" s="1" customFormat="1" ht="22.5" customHeight="1">
      <c r="B113" s="43"/>
      <c r="C113" s="204" t="s">
        <v>192</v>
      </c>
      <c r="D113" s="204" t="s">
        <v>156</v>
      </c>
      <c r="E113" s="205" t="s">
        <v>1173</v>
      </c>
      <c r="F113" s="206" t="s">
        <v>1174</v>
      </c>
      <c r="G113" s="207" t="s">
        <v>189</v>
      </c>
      <c r="H113" s="208">
        <v>49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42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258</v>
      </c>
      <c r="AT113" s="26" t="s">
        <v>156</v>
      </c>
      <c r="AU113" s="26" t="s">
        <v>81</v>
      </c>
      <c r="AY113" s="26" t="s">
        <v>153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79</v>
      </c>
      <c r="BK113" s="215">
        <f>ROUND(I113*H113,2)</f>
        <v>0</v>
      </c>
      <c r="BL113" s="26" t="s">
        <v>258</v>
      </c>
      <c r="BM113" s="26" t="s">
        <v>1175</v>
      </c>
    </row>
    <row r="114" spans="2:65" s="1" customFormat="1" ht="22.5" customHeight="1">
      <c r="B114" s="43"/>
      <c r="C114" s="228" t="s">
        <v>196</v>
      </c>
      <c r="D114" s="228" t="s">
        <v>150</v>
      </c>
      <c r="E114" s="229" t="s">
        <v>1176</v>
      </c>
      <c r="F114" s="230" t="s">
        <v>1177</v>
      </c>
      <c r="G114" s="231" t="s">
        <v>546</v>
      </c>
      <c r="H114" s="232">
        <v>7</v>
      </c>
      <c r="I114" s="233"/>
      <c r="J114" s="234">
        <f>ROUND(I114*H114,2)</f>
        <v>0</v>
      </c>
      <c r="K114" s="230" t="s">
        <v>180</v>
      </c>
      <c r="L114" s="235"/>
      <c r="M114" s="236" t="s">
        <v>21</v>
      </c>
      <c r="N114" s="237" t="s">
        <v>42</v>
      </c>
      <c r="O114" s="44"/>
      <c r="P114" s="213">
        <f>O114*H114</f>
        <v>0</v>
      </c>
      <c r="Q114" s="213">
        <v>1E-3</v>
      </c>
      <c r="R114" s="213">
        <f>Q114*H114</f>
        <v>7.0000000000000001E-3</v>
      </c>
      <c r="S114" s="213">
        <v>0</v>
      </c>
      <c r="T114" s="214">
        <f>S114*H114</f>
        <v>0</v>
      </c>
      <c r="AR114" s="26" t="s">
        <v>405</v>
      </c>
      <c r="AT114" s="26" t="s">
        <v>150</v>
      </c>
      <c r="AU114" s="26" t="s">
        <v>81</v>
      </c>
      <c r="AY114" s="26" t="s">
        <v>153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79</v>
      </c>
      <c r="BK114" s="215">
        <f>ROUND(I114*H114,2)</f>
        <v>0</v>
      </c>
      <c r="BL114" s="26" t="s">
        <v>258</v>
      </c>
      <c r="BM114" s="26" t="s">
        <v>1178</v>
      </c>
    </row>
    <row r="115" spans="2:65" s="11" customFormat="1" ht="37.4" customHeight="1">
      <c r="B115" s="187"/>
      <c r="C115" s="188"/>
      <c r="D115" s="189" t="s">
        <v>70</v>
      </c>
      <c r="E115" s="190" t="s">
        <v>150</v>
      </c>
      <c r="F115" s="190" t="s">
        <v>151</v>
      </c>
      <c r="G115" s="188"/>
      <c r="H115" s="188"/>
      <c r="I115" s="191"/>
      <c r="J115" s="192">
        <f>BK115</f>
        <v>0</v>
      </c>
      <c r="K115" s="188"/>
      <c r="L115" s="193"/>
      <c r="M115" s="194"/>
      <c r="N115" s="195"/>
      <c r="O115" s="195"/>
      <c r="P115" s="196">
        <f>P116+P159</f>
        <v>0</v>
      </c>
      <c r="Q115" s="195"/>
      <c r="R115" s="196">
        <f>R116+R159</f>
        <v>1.8577249999999998</v>
      </c>
      <c r="S115" s="195"/>
      <c r="T115" s="197">
        <f>T116+T159</f>
        <v>0</v>
      </c>
      <c r="AR115" s="198" t="s">
        <v>152</v>
      </c>
      <c r="AT115" s="199" t="s">
        <v>70</v>
      </c>
      <c r="AU115" s="199" t="s">
        <v>71</v>
      </c>
      <c r="AY115" s="198" t="s">
        <v>153</v>
      </c>
      <c r="BK115" s="200">
        <f>BK116+BK159</f>
        <v>0</v>
      </c>
    </row>
    <row r="116" spans="2:65" s="11" customFormat="1" ht="19.899999999999999" customHeight="1">
      <c r="B116" s="187"/>
      <c r="C116" s="188"/>
      <c r="D116" s="201" t="s">
        <v>70</v>
      </c>
      <c r="E116" s="202" t="s">
        <v>154</v>
      </c>
      <c r="F116" s="202" t="s">
        <v>155</v>
      </c>
      <c r="G116" s="188"/>
      <c r="H116" s="188"/>
      <c r="I116" s="191"/>
      <c r="J116" s="203">
        <f>BK116</f>
        <v>0</v>
      </c>
      <c r="K116" s="188"/>
      <c r="L116" s="193"/>
      <c r="M116" s="194"/>
      <c r="N116" s="195"/>
      <c r="O116" s="195"/>
      <c r="P116" s="196">
        <f>SUM(P117:P158)</f>
        <v>0</v>
      </c>
      <c r="Q116" s="195"/>
      <c r="R116" s="196">
        <f>SUM(R117:R158)</f>
        <v>0.39423999999999998</v>
      </c>
      <c r="S116" s="195"/>
      <c r="T116" s="197">
        <f>SUM(T117:T158)</f>
        <v>0</v>
      </c>
      <c r="AR116" s="198" t="s">
        <v>152</v>
      </c>
      <c r="AT116" s="199" t="s">
        <v>70</v>
      </c>
      <c r="AU116" s="199" t="s">
        <v>79</v>
      </c>
      <c r="AY116" s="198" t="s">
        <v>153</v>
      </c>
      <c r="BK116" s="200">
        <f>SUM(BK117:BK158)</f>
        <v>0</v>
      </c>
    </row>
    <row r="117" spans="2:65" s="1" customFormat="1" ht="22.5" customHeight="1">
      <c r="B117" s="43"/>
      <c r="C117" s="204" t="s">
        <v>201</v>
      </c>
      <c r="D117" s="204" t="s">
        <v>156</v>
      </c>
      <c r="E117" s="205" t="s">
        <v>1179</v>
      </c>
      <c r="F117" s="206" t="s">
        <v>1180</v>
      </c>
      <c r="G117" s="207" t="s">
        <v>189</v>
      </c>
      <c r="H117" s="208">
        <v>20</v>
      </c>
      <c r="I117" s="209"/>
      <c r="J117" s="210">
        <f t="shared" ref="J117:J131" si="0">ROUND(I117*H117,2)</f>
        <v>0</v>
      </c>
      <c r="K117" s="206" t="s">
        <v>180</v>
      </c>
      <c r="L117" s="63"/>
      <c r="M117" s="211" t="s">
        <v>21</v>
      </c>
      <c r="N117" s="212" t="s">
        <v>42</v>
      </c>
      <c r="O117" s="44"/>
      <c r="P117" s="213">
        <f t="shared" ref="P117:P131" si="1">O117*H117</f>
        <v>0</v>
      </c>
      <c r="Q117" s="213">
        <v>0</v>
      </c>
      <c r="R117" s="213">
        <f t="shared" ref="R117:R131" si="2">Q117*H117</f>
        <v>0</v>
      </c>
      <c r="S117" s="213">
        <v>0</v>
      </c>
      <c r="T117" s="214">
        <f t="shared" ref="T117:T131" si="3">S117*H117</f>
        <v>0</v>
      </c>
      <c r="AR117" s="26" t="s">
        <v>161</v>
      </c>
      <c r="AT117" s="26" t="s">
        <v>156</v>
      </c>
      <c r="AU117" s="26" t="s">
        <v>81</v>
      </c>
      <c r="AY117" s="26" t="s">
        <v>153</v>
      </c>
      <c r="BE117" s="215">
        <f t="shared" ref="BE117:BE131" si="4">IF(N117="základní",J117,0)</f>
        <v>0</v>
      </c>
      <c r="BF117" s="215">
        <f t="shared" ref="BF117:BF131" si="5">IF(N117="snížená",J117,0)</f>
        <v>0</v>
      </c>
      <c r="BG117" s="215">
        <f t="shared" ref="BG117:BG131" si="6">IF(N117="zákl. přenesená",J117,0)</f>
        <v>0</v>
      </c>
      <c r="BH117" s="215">
        <f t="shared" ref="BH117:BH131" si="7">IF(N117="sníž. přenesená",J117,0)</f>
        <v>0</v>
      </c>
      <c r="BI117" s="215">
        <f t="shared" ref="BI117:BI131" si="8">IF(N117="nulová",J117,0)</f>
        <v>0</v>
      </c>
      <c r="BJ117" s="26" t="s">
        <v>79</v>
      </c>
      <c r="BK117" s="215">
        <f t="shared" ref="BK117:BK131" si="9">ROUND(I117*H117,2)</f>
        <v>0</v>
      </c>
      <c r="BL117" s="26" t="s">
        <v>161</v>
      </c>
      <c r="BM117" s="26" t="s">
        <v>1181</v>
      </c>
    </row>
    <row r="118" spans="2:65" s="1" customFormat="1" ht="22.5" customHeight="1">
      <c r="B118" s="43"/>
      <c r="C118" s="228" t="s">
        <v>207</v>
      </c>
      <c r="D118" s="228" t="s">
        <v>150</v>
      </c>
      <c r="E118" s="229" t="s">
        <v>1182</v>
      </c>
      <c r="F118" s="230" t="s">
        <v>1183</v>
      </c>
      <c r="G118" s="231" t="s">
        <v>189</v>
      </c>
      <c r="H118" s="232">
        <v>20</v>
      </c>
      <c r="I118" s="233"/>
      <c r="J118" s="234">
        <f t="shared" si="0"/>
        <v>0</v>
      </c>
      <c r="K118" s="230" t="s">
        <v>180</v>
      </c>
      <c r="L118" s="235"/>
      <c r="M118" s="236" t="s">
        <v>21</v>
      </c>
      <c r="N118" s="237" t="s">
        <v>42</v>
      </c>
      <c r="O118" s="44"/>
      <c r="P118" s="213">
        <f t="shared" si="1"/>
        <v>0</v>
      </c>
      <c r="Q118" s="213">
        <v>2.5999999999999998E-4</v>
      </c>
      <c r="R118" s="213">
        <f t="shared" si="2"/>
        <v>5.1999999999999998E-3</v>
      </c>
      <c r="S118" s="213">
        <v>0</v>
      </c>
      <c r="T118" s="214">
        <f t="shared" si="3"/>
        <v>0</v>
      </c>
      <c r="AR118" s="26" t="s">
        <v>167</v>
      </c>
      <c r="AT118" s="26" t="s">
        <v>150</v>
      </c>
      <c r="AU118" s="26" t="s">
        <v>81</v>
      </c>
      <c r="AY118" s="26" t="s">
        <v>153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6" t="s">
        <v>79</v>
      </c>
      <c r="BK118" s="215">
        <f t="shared" si="9"/>
        <v>0</v>
      </c>
      <c r="BL118" s="26" t="s">
        <v>167</v>
      </c>
      <c r="BM118" s="26" t="s">
        <v>1184</v>
      </c>
    </row>
    <row r="119" spans="2:65" s="1" customFormat="1" ht="22.5" customHeight="1">
      <c r="B119" s="43"/>
      <c r="C119" s="204" t="s">
        <v>242</v>
      </c>
      <c r="D119" s="204" t="s">
        <v>156</v>
      </c>
      <c r="E119" s="205" t="s">
        <v>1185</v>
      </c>
      <c r="F119" s="206" t="s">
        <v>1186</v>
      </c>
      <c r="G119" s="207" t="s">
        <v>189</v>
      </c>
      <c r="H119" s="208">
        <v>20</v>
      </c>
      <c r="I119" s="209"/>
      <c r="J119" s="210">
        <f t="shared" si="0"/>
        <v>0</v>
      </c>
      <c r="K119" s="206" t="s">
        <v>160</v>
      </c>
      <c r="L119" s="63"/>
      <c r="M119" s="211" t="s">
        <v>21</v>
      </c>
      <c r="N119" s="212" t="s">
        <v>42</v>
      </c>
      <c r="O119" s="44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6" t="s">
        <v>161</v>
      </c>
      <c r="AT119" s="26" t="s">
        <v>156</v>
      </c>
      <c r="AU119" s="26" t="s">
        <v>81</v>
      </c>
      <c r="AY119" s="26" t="s">
        <v>153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6" t="s">
        <v>79</v>
      </c>
      <c r="BK119" s="215">
        <f t="shared" si="9"/>
        <v>0</v>
      </c>
      <c r="BL119" s="26" t="s">
        <v>161</v>
      </c>
      <c r="BM119" s="26" t="s">
        <v>1187</v>
      </c>
    </row>
    <row r="120" spans="2:65" s="1" customFormat="1" ht="22.5" customHeight="1">
      <c r="B120" s="43"/>
      <c r="C120" s="228" t="s">
        <v>247</v>
      </c>
      <c r="D120" s="228" t="s">
        <v>150</v>
      </c>
      <c r="E120" s="229" t="s">
        <v>1188</v>
      </c>
      <c r="F120" s="230" t="s">
        <v>1189</v>
      </c>
      <c r="G120" s="231" t="s">
        <v>189</v>
      </c>
      <c r="H120" s="232">
        <v>20</v>
      </c>
      <c r="I120" s="233"/>
      <c r="J120" s="234">
        <f t="shared" si="0"/>
        <v>0</v>
      </c>
      <c r="K120" s="230" t="s">
        <v>160</v>
      </c>
      <c r="L120" s="235"/>
      <c r="M120" s="236" t="s">
        <v>21</v>
      </c>
      <c r="N120" s="237" t="s">
        <v>42</v>
      </c>
      <c r="O120" s="44"/>
      <c r="P120" s="213">
        <f t="shared" si="1"/>
        <v>0</v>
      </c>
      <c r="Q120" s="213">
        <v>1.0000000000000001E-5</v>
      </c>
      <c r="R120" s="213">
        <f t="shared" si="2"/>
        <v>2.0000000000000001E-4</v>
      </c>
      <c r="S120" s="213">
        <v>0</v>
      </c>
      <c r="T120" s="214">
        <f t="shared" si="3"/>
        <v>0</v>
      </c>
      <c r="AR120" s="26" t="s">
        <v>167</v>
      </c>
      <c r="AT120" s="26" t="s">
        <v>150</v>
      </c>
      <c r="AU120" s="26" t="s">
        <v>81</v>
      </c>
      <c r="AY120" s="26" t="s">
        <v>153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6" t="s">
        <v>79</v>
      </c>
      <c r="BK120" s="215">
        <f t="shared" si="9"/>
        <v>0</v>
      </c>
      <c r="BL120" s="26" t="s">
        <v>167</v>
      </c>
      <c r="BM120" s="26" t="s">
        <v>1190</v>
      </c>
    </row>
    <row r="121" spans="2:65" s="1" customFormat="1" ht="22.5" customHeight="1">
      <c r="B121" s="43"/>
      <c r="C121" s="204" t="s">
        <v>251</v>
      </c>
      <c r="D121" s="204" t="s">
        <v>156</v>
      </c>
      <c r="E121" s="205" t="s">
        <v>566</v>
      </c>
      <c r="F121" s="206" t="s">
        <v>567</v>
      </c>
      <c r="G121" s="207" t="s">
        <v>159</v>
      </c>
      <c r="H121" s="208">
        <v>4</v>
      </c>
      <c r="I121" s="209"/>
      <c r="J121" s="210">
        <f t="shared" si="0"/>
        <v>0</v>
      </c>
      <c r="K121" s="206" t="s">
        <v>21</v>
      </c>
      <c r="L121" s="63"/>
      <c r="M121" s="211" t="s">
        <v>21</v>
      </c>
      <c r="N121" s="212" t="s">
        <v>42</v>
      </c>
      <c r="O121" s="44"/>
      <c r="P121" s="213">
        <f t="shared" si="1"/>
        <v>0</v>
      </c>
      <c r="Q121" s="213">
        <v>0</v>
      </c>
      <c r="R121" s="213">
        <f t="shared" si="2"/>
        <v>0</v>
      </c>
      <c r="S121" s="213">
        <v>0</v>
      </c>
      <c r="T121" s="214">
        <f t="shared" si="3"/>
        <v>0</v>
      </c>
      <c r="AR121" s="26" t="s">
        <v>161</v>
      </c>
      <c r="AT121" s="26" t="s">
        <v>156</v>
      </c>
      <c r="AU121" s="26" t="s">
        <v>81</v>
      </c>
      <c r="AY121" s="26" t="s">
        <v>153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6" t="s">
        <v>79</v>
      </c>
      <c r="BK121" s="215">
        <f t="shared" si="9"/>
        <v>0</v>
      </c>
      <c r="BL121" s="26" t="s">
        <v>161</v>
      </c>
      <c r="BM121" s="26" t="s">
        <v>1191</v>
      </c>
    </row>
    <row r="122" spans="2:65" s="1" customFormat="1" ht="22.5" customHeight="1">
      <c r="B122" s="43"/>
      <c r="C122" s="228" t="s">
        <v>10</v>
      </c>
      <c r="D122" s="228" t="s">
        <v>150</v>
      </c>
      <c r="E122" s="229" t="s">
        <v>570</v>
      </c>
      <c r="F122" s="230" t="s">
        <v>571</v>
      </c>
      <c r="G122" s="231" t="s">
        <v>159</v>
      </c>
      <c r="H122" s="232">
        <v>4</v>
      </c>
      <c r="I122" s="233"/>
      <c r="J122" s="234">
        <f t="shared" si="0"/>
        <v>0</v>
      </c>
      <c r="K122" s="230" t="s">
        <v>21</v>
      </c>
      <c r="L122" s="235"/>
      <c r="M122" s="236" t="s">
        <v>21</v>
      </c>
      <c r="N122" s="237" t="s">
        <v>42</v>
      </c>
      <c r="O122" s="44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6" t="s">
        <v>167</v>
      </c>
      <c r="AT122" s="26" t="s">
        <v>150</v>
      </c>
      <c r="AU122" s="26" t="s">
        <v>81</v>
      </c>
      <c r="AY122" s="26" t="s">
        <v>153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6" t="s">
        <v>79</v>
      </c>
      <c r="BK122" s="215">
        <f t="shared" si="9"/>
        <v>0</v>
      </c>
      <c r="BL122" s="26" t="s">
        <v>167</v>
      </c>
      <c r="BM122" s="26" t="s">
        <v>1192</v>
      </c>
    </row>
    <row r="123" spans="2:65" s="1" customFormat="1" ht="22.5" customHeight="1">
      <c r="B123" s="43"/>
      <c r="C123" s="204" t="s">
        <v>258</v>
      </c>
      <c r="D123" s="204" t="s">
        <v>156</v>
      </c>
      <c r="E123" s="205" t="s">
        <v>574</v>
      </c>
      <c r="F123" s="206" t="s">
        <v>575</v>
      </c>
      <c r="G123" s="207" t="s">
        <v>189</v>
      </c>
      <c r="H123" s="208">
        <v>2</v>
      </c>
      <c r="I123" s="209"/>
      <c r="J123" s="210">
        <f t="shared" si="0"/>
        <v>0</v>
      </c>
      <c r="K123" s="206" t="s">
        <v>160</v>
      </c>
      <c r="L123" s="63"/>
      <c r="M123" s="211" t="s">
        <v>21</v>
      </c>
      <c r="N123" s="212" t="s">
        <v>42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173</v>
      </c>
      <c r="AT123" s="26" t="s">
        <v>156</v>
      </c>
      <c r="AU123" s="26" t="s">
        <v>81</v>
      </c>
      <c r="AY123" s="26" t="s">
        <v>153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79</v>
      </c>
      <c r="BK123" s="215">
        <f t="shared" si="9"/>
        <v>0</v>
      </c>
      <c r="BL123" s="26" t="s">
        <v>173</v>
      </c>
      <c r="BM123" s="26" t="s">
        <v>1193</v>
      </c>
    </row>
    <row r="124" spans="2:65" s="1" customFormat="1" ht="22.5" customHeight="1">
      <c r="B124" s="43"/>
      <c r="C124" s="228" t="s">
        <v>262</v>
      </c>
      <c r="D124" s="228" t="s">
        <v>150</v>
      </c>
      <c r="E124" s="229" t="s">
        <v>578</v>
      </c>
      <c r="F124" s="230" t="s">
        <v>579</v>
      </c>
      <c r="G124" s="231" t="s">
        <v>546</v>
      </c>
      <c r="H124" s="232">
        <v>2.2799999999999998</v>
      </c>
      <c r="I124" s="233"/>
      <c r="J124" s="234">
        <f t="shared" si="0"/>
        <v>0</v>
      </c>
      <c r="K124" s="230" t="s">
        <v>21</v>
      </c>
      <c r="L124" s="235"/>
      <c r="M124" s="236" t="s">
        <v>21</v>
      </c>
      <c r="N124" s="237" t="s">
        <v>42</v>
      </c>
      <c r="O124" s="44"/>
      <c r="P124" s="213">
        <f t="shared" si="1"/>
        <v>0</v>
      </c>
      <c r="Q124" s="213">
        <v>1E-3</v>
      </c>
      <c r="R124" s="213">
        <f t="shared" si="2"/>
        <v>2.2799999999999999E-3</v>
      </c>
      <c r="S124" s="213">
        <v>0</v>
      </c>
      <c r="T124" s="214">
        <f t="shared" si="3"/>
        <v>0</v>
      </c>
      <c r="AR124" s="26" t="s">
        <v>167</v>
      </c>
      <c r="AT124" s="26" t="s">
        <v>150</v>
      </c>
      <c r="AU124" s="26" t="s">
        <v>81</v>
      </c>
      <c r="AY124" s="26" t="s">
        <v>153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79</v>
      </c>
      <c r="BK124" s="215">
        <f t="shared" si="9"/>
        <v>0</v>
      </c>
      <c r="BL124" s="26" t="s">
        <v>167</v>
      </c>
      <c r="BM124" s="26" t="s">
        <v>1194</v>
      </c>
    </row>
    <row r="125" spans="2:65" s="1" customFormat="1" ht="22.5" customHeight="1">
      <c r="B125" s="43"/>
      <c r="C125" s="204" t="s">
        <v>216</v>
      </c>
      <c r="D125" s="204" t="s">
        <v>156</v>
      </c>
      <c r="E125" s="205" t="s">
        <v>1195</v>
      </c>
      <c r="F125" s="206" t="s">
        <v>1196</v>
      </c>
      <c r="G125" s="207" t="s">
        <v>159</v>
      </c>
      <c r="H125" s="208">
        <v>8</v>
      </c>
      <c r="I125" s="209"/>
      <c r="J125" s="210">
        <f t="shared" si="0"/>
        <v>0</v>
      </c>
      <c r="K125" s="206" t="s">
        <v>180</v>
      </c>
      <c r="L125" s="63"/>
      <c r="M125" s="211" t="s">
        <v>21</v>
      </c>
      <c r="N125" s="212" t="s">
        <v>42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161</v>
      </c>
      <c r="AT125" s="26" t="s">
        <v>156</v>
      </c>
      <c r="AU125" s="26" t="s">
        <v>81</v>
      </c>
      <c r="AY125" s="26" t="s">
        <v>153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79</v>
      </c>
      <c r="BK125" s="215">
        <f t="shared" si="9"/>
        <v>0</v>
      </c>
      <c r="BL125" s="26" t="s">
        <v>161</v>
      </c>
      <c r="BM125" s="26" t="s">
        <v>1197</v>
      </c>
    </row>
    <row r="126" spans="2:65" s="1" customFormat="1" ht="22.5" customHeight="1">
      <c r="B126" s="43"/>
      <c r="C126" s="204" t="s">
        <v>221</v>
      </c>
      <c r="D126" s="204" t="s">
        <v>156</v>
      </c>
      <c r="E126" s="205" t="s">
        <v>1198</v>
      </c>
      <c r="F126" s="206" t="s">
        <v>1199</v>
      </c>
      <c r="G126" s="207" t="s">
        <v>189</v>
      </c>
      <c r="H126" s="208">
        <v>171</v>
      </c>
      <c r="I126" s="209"/>
      <c r="J126" s="210">
        <f t="shared" si="0"/>
        <v>0</v>
      </c>
      <c r="K126" s="206" t="s">
        <v>180</v>
      </c>
      <c r="L126" s="63"/>
      <c r="M126" s="211" t="s">
        <v>21</v>
      </c>
      <c r="N126" s="212" t="s">
        <v>42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161</v>
      </c>
      <c r="AT126" s="26" t="s">
        <v>156</v>
      </c>
      <c r="AU126" s="26" t="s">
        <v>81</v>
      </c>
      <c r="AY126" s="26" t="s">
        <v>153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79</v>
      </c>
      <c r="BK126" s="215">
        <f t="shared" si="9"/>
        <v>0</v>
      </c>
      <c r="BL126" s="26" t="s">
        <v>161</v>
      </c>
      <c r="BM126" s="26" t="s">
        <v>1200</v>
      </c>
    </row>
    <row r="127" spans="2:65" s="1" customFormat="1" ht="22.5" customHeight="1">
      <c r="B127" s="43"/>
      <c r="C127" s="228" t="s">
        <v>225</v>
      </c>
      <c r="D127" s="228" t="s">
        <v>150</v>
      </c>
      <c r="E127" s="229" t="s">
        <v>1201</v>
      </c>
      <c r="F127" s="230" t="s">
        <v>1202</v>
      </c>
      <c r="G127" s="231" t="s">
        <v>546</v>
      </c>
      <c r="H127" s="232">
        <v>162.44999999999999</v>
      </c>
      <c r="I127" s="233"/>
      <c r="J127" s="234">
        <f t="shared" si="0"/>
        <v>0</v>
      </c>
      <c r="K127" s="230" t="s">
        <v>180</v>
      </c>
      <c r="L127" s="235"/>
      <c r="M127" s="236" t="s">
        <v>21</v>
      </c>
      <c r="N127" s="237" t="s">
        <v>42</v>
      </c>
      <c r="O127" s="44"/>
      <c r="P127" s="213">
        <f t="shared" si="1"/>
        <v>0</v>
      </c>
      <c r="Q127" s="213">
        <v>1E-3</v>
      </c>
      <c r="R127" s="213">
        <f t="shared" si="2"/>
        <v>0.16244999999999998</v>
      </c>
      <c r="S127" s="213">
        <v>0</v>
      </c>
      <c r="T127" s="214">
        <f t="shared" si="3"/>
        <v>0</v>
      </c>
      <c r="AR127" s="26" t="s">
        <v>167</v>
      </c>
      <c r="AT127" s="26" t="s">
        <v>150</v>
      </c>
      <c r="AU127" s="26" t="s">
        <v>81</v>
      </c>
      <c r="AY127" s="26" t="s">
        <v>153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79</v>
      </c>
      <c r="BK127" s="215">
        <f t="shared" si="9"/>
        <v>0</v>
      </c>
      <c r="BL127" s="26" t="s">
        <v>167</v>
      </c>
      <c r="BM127" s="26" t="s">
        <v>1203</v>
      </c>
    </row>
    <row r="128" spans="2:65" s="1" customFormat="1" ht="22.5" customHeight="1">
      <c r="B128" s="43"/>
      <c r="C128" s="228" t="s">
        <v>9</v>
      </c>
      <c r="D128" s="228" t="s">
        <v>150</v>
      </c>
      <c r="E128" s="229" t="s">
        <v>1204</v>
      </c>
      <c r="F128" s="230" t="s">
        <v>1205</v>
      </c>
      <c r="G128" s="231" t="s">
        <v>159</v>
      </c>
      <c r="H128" s="232">
        <v>280</v>
      </c>
      <c r="I128" s="233"/>
      <c r="J128" s="234">
        <f t="shared" si="0"/>
        <v>0</v>
      </c>
      <c r="K128" s="230" t="s">
        <v>180</v>
      </c>
      <c r="L128" s="235"/>
      <c r="M128" s="236" t="s">
        <v>21</v>
      </c>
      <c r="N128" s="237" t="s">
        <v>42</v>
      </c>
      <c r="O128" s="44"/>
      <c r="P128" s="213">
        <f t="shared" si="1"/>
        <v>0</v>
      </c>
      <c r="Q128" s="213">
        <v>6.0000000000000002E-5</v>
      </c>
      <c r="R128" s="213">
        <f t="shared" si="2"/>
        <v>1.6799999999999999E-2</v>
      </c>
      <c r="S128" s="213">
        <v>0</v>
      </c>
      <c r="T128" s="214">
        <f t="shared" si="3"/>
        <v>0</v>
      </c>
      <c r="AR128" s="26" t="s">
        <v>167</v>
      </c>
      <c r="AT128" s="26" t="s">
        <v>150</v>
      </c>
      <c r="AU128" s="26" t="s">
        <v>81</v>
      </c>
      <c r="AY128" s="26" t="s">
        <v>153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79</v>
      </c>
      <c r="BK128" s="215">
        <f t="shared" si="9"/>
        <v>0</v>
      </c>
      <c r="BL128" s="26" t="s">
        <v>167</v>
      </c>
      <c r="BM128" s="26" t="s">
        <v>1206</v>
      </c>
    </row>
    <row r="129" spans="2:65" s="1" customFormat="1" ht="31.5" customHeight="1">
      <c r="B129" s="43"/>
      <c r="C129" s="204" t="s">
        <v>232</v>
      </c>
      <c r="D129" s="204" t="s">
        <v>156</v>
      </c>
      <c r="E129" s="205" t="s">
        <v>1207</v>
      </c>
      <c r="F129" s="206" t="s">
        <v>1208</v>
      </c>
      <c r="G129" s="207" t="s">
        <v>189</v>
      </c>
      <c r="H129" s="208">
        <v>30</v>
      </c>
      <c r="I129" s="209"/>
      <c r="J129" s="210">
        <f t="shared" si="0"/>
        <v>0</v>
      </c>
      <c r="K129" s="206" t="s">
        <v>180</v>
      </c>
      <c r="L129" s="63"/>
      <c r="M129" s="211" t="s">
        <v>21</v>
      </c>
      <c r="N129" s="212" t="s">
        <v>42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161</v>
      </c>
      <c r="AT129" s="26" t="s">
        <v>156</v>
      </c>
      <c r="AU129" s="26" t="s">
        <v>81</v>
      </c>
      <c r="AY129" s="26" t="s">
        <v>153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79</v>
      </c>
      <c r="BK129" s="215">
        <f t="shared" si="9"/>
        <v>0</v>
      </c>
      <c r="BL129" s="26" t="s">
        <v>161</v>
      </c>
      <c r="BM129" s="26" t="s">
        <v>1209</v>
      </c>
    </row>
    <row r="130" spans="2:65" s="1" customFormat="1" ht="22.5" customHeight="1">
      <c r="B130" s="43"/>
      <c r="C130" s="228" t="s">
        <v>236</v>
      </c>
      <c r="D130" s="228" t="s">
        <v>150</v>
      </c>
      <c r="E130" s="229" t="s">
        <v>1210</v>
      </c>
      <c r="F130" s="230" t="s">
        <v>1211</v>
      </c>
      <c r="G130" s="231" t="s">
        <v>546</v>
      </c>
      <c r="H130" s="232">
        <v>18.600000000000001</v>
      </c>
      <c r="I130" s="233"/>
      <c r="J130" s="234">
        <f t="shared" si="0"/>
        <v>0</v>
      </c>
      <c r="K130" s="230" t="s">
        <v>180</v>
      </c>
      <c r="L130" s="235"/>
      <c r="M130" s="236" t="s">
        <v>21</v>
      </c>
      <c r="N130" s="237" t="s">
        <v>42</v>
      </c>
      <c r="O130" s="44"/>
      <c r="P130" s="213">
        <f t="shared" si="1"/>
        <v>0</v>
      </c>
      <c r="Q130" s="213">
        <v>1E-3</v>
      </c>
      <c r="R130" s="213">
        <f t="shared" si="2"/>
        <v>1.8600000000000002E-2</v>
      </c>
      <c r="S130" s="213">
        <v>0</v>
      </c>
      <c r="T130" s="214">
        <f t="shared" si="3"/>
        <v>0</v>
      </c>
      <c r="AR130" s="26" t="s">
        <v>167</v>
      </c>
      <c r="AT130" s="26" t="s">
        <v>150</v>
      </c>
      <c r="AU130" s="26" t="s">
        <v>81</v>
      </c>
      <c r="AY130" s="26" t="s">
        <v>153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79</v>
      </c>
      <c r="BK130" s="215">
        <f t="shared" si="9"/>
        <v>0</v>
      </c>
      <c r="BL130" s="26" t="s">
        <v>167</v>
      </c>
      <c r="BM130" s="26" t="s">
        <v>1212</v>
      </c>
    </row>
    <row r="131" spans="2:65" s="1" customFormat="1" ht="31.5" customHeight="1">
      <c r="B131" s="43"/>
      <c r="C131" s="204" t="s">
        <v>270</v>
      </c>
      <c r="D131" s="204" t="s">
        <v>156</v>
      </c>
      <c r="E131" s="205" t="s">
        <v>1213</v>
      </c>
      <c r="F131" s="206" t="s">
        <v>1214</v>
      </c>
      <c r="G131" s="207" t="s">
        <v>189</v>
      </c>
      <c r="H131" s="208">
        <v>42</v>
      </c>
      <c r="I131" s="209"/>
      <c r="J131" s="210">
        <f t="shared" si="0"/>
        <v>0</v>
      </c>
      <c r="K131" s="206" t="s">
        <v>180</v>
      </c>
      <c r="L131" s="63"/>
      <c r="M131" s="211" t="s">
        <v>21</v>
      </c>
      <c r="N131" s="212" t="s">
        <v>42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161</v>
      </c>
      <c r="AT131" s="26" t="s">
        <v>156</v>
      </c>
      <c r="AU131" s="26" t="s">
        <v>81</v>
      </c>
      <c r="AY131" s="26" t="s">
        <v>153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79</v>
      </c>
      <c r="BK131" s="215">
        <f t="shared" si="9"/>
        <v>0</v>
      </c>
      <c r="BL131" s="26" t="s">
        <v>161</v>
      </c>
      <c r="BM131" s="26" t="s">
        <v>1215</v>
      </c>
    </row>
    <row r="132" spans="2:65" s="12" customFormat="1">
      <c r="B132" s="216"/>
      <c r="C132" s="217"/>
      <c r="D132" s="218" t="s">
        <v>163</v>
      </c>
      <c r="E132" s="219" t="s">
        <v>21</v>
      </c>
      <c r="F132" s="220" t="s">
        <v>1216</v>
      </c>
      <c r="G132" s="217"/>
      <c r="H132" s="221">
        <v>42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163</v>
      </c>
      <c r="AU132" s="227" t="s">
        <v>81</v>
      </c>
      <c r="AV132" s="12" t="s">
        <v>81</v>
      </c>
      <c r="AW132" s="12" t="s">
        <v>35</v>
      </c>
      <c r="AX132" s="12" t="s">
        <v>79</v>
      </c>
      <c r="AY132" s="227" t="s">
        <v>153</v>
      </c>
    </row>
    <row r="133" spans="2:65" s="1" customFormat="1" ht="22.5" customHeight="1">
      <c r="B133" s="43"/>
      <c r="C133" s="228" t="s">
        <v>278</v>
      </c>
      <c r="D133" s="228" t="s">
        <v>150</v>
      </c>
      <c r="E133" s="229" t="s">
        <v>1201</v>
      </c>
      <c r="F133" s="230" t="s">
        <v>1202</v>
      </c>
      <c r="G133" s="231" t="s">
        <v>546</v>
      </c>
      <c r="H133" s="232">
        <v>39.9</v>
      </c>
      <c r="I133" s="233"/>
      <c r="J133" s="234">
        <f t="shared" ref="J133:J138" si="10">ROUND(I133*H133,2)</f>
        <v>0</v>
      </c>
      <c r="K133" s="230" t="s">
        <v>180</v>
      </c>
      <c r="L133" s="235"/>
      <c r="M133" s="236" t="s">
        <v>21</v>
      </c>
      <c r="N133" s="237" t="s">
        <v>42</v>
      </c>
      <c r="O133" s="44"/>
      <c r="P133" s="213">
        <f t="shared" ref="P133:P138" si="11">O133*H133</f>
        <v>0</v>
      </c>
      <c r="Q133" s="213">
        <v>1E-3</v>
      </c>
      <c r="R133" s="213">
        <f t="shared" ref="R133:R138" si="12">Q133*H133</f>
        <v>3.9899999999999998E-2</v>
      </c>
      <c r="S133" s="213">
        <v>0</v>
      </c>
      <c r="T133" s="214">
        <f t="shared" ref="T133:T138" si="13">S133*H133</f>
        <v>0</v>
      </c>
      <c r="AR133" s="26" t="s">
        <v>167</v>
      </c>
      <c r="AT133" s="26" t="s">
        <v>150</v>
      </c>
      <c r="AU133" s="26" t="s">
        <v>81</v>
      </c>
      <c r="AY133" s="26" t="s">
        <v>153</v>
      </c>
      <c r="BE133" s="215">
        <f t="shared" ref="BE133:BE138" si="14">IF(N133="základní",J133,0)</f>
        <v>0</v>
      </c>
      <c r="BF133" s="215">
        <f t="shared" ref="BF133:BF138" si="15">IF(N133="snížená",J133,0)</f>
        <v>0</v>
      </c>
      <c r="BG133" s="215">
        <f t="shared" ref="BG133:BG138" si="16">IF(N133="zákl. přenesená",J133,0)</f>
        <v>0</v>
      </c>
      <c r="BH133" s="215">
        <f t="shared" ref="BH133:BH138" si="17">IF(N133="sníž. přenesená",J133,0)</f>
        <v>0</v>
      </c>
      <c r="BI133" s="215">
        <f t="shared" ref="BI133:BI138" si="18">IF(N133="nulová",J133,0)</f>
        <v>0</v>
      </c>
      <c r="BJ133" s="26" t="s">
        <v>79</v>
      </c>
      <c r="BK133" s="215">
        <f t="shared" ref="BK133:BK138" si="19">ROUND(I133*H133,2)</f>
        <v>0</v>
      </c>
      <c r="BL133" s="26" t="s">
        <v>167</v>
      </c>
      <c r="BM133" s="26" t="s">
        <v>1217</v>
      </c>
    </row>
    <row r="134" spans="2:65" s="1" customFormat="1" ht="22.5" customHeight="1">
      <c r="B134" s="43"/>
      <c r="C134" s="204" t="s">
        <v>282</v>
      </c>
      <c r="D134" s="204" t="s">
        <v>156</v>
      </c>
      <c r="E134" s="205" t="s">
        <v>1218</v>
      </c>
      <c r="F134" s="206" t="s">
        <v>1219</v>
      </c>
      <c r="G134" s="207" t="s">
        <v>159</v>
      </c>
      <c r="H134" s="208">
        <v>25</v>
      </c>
      <c r="I134" s="209"/>
      <c r="J134" s="210">
        <f t="shared" si="10"/>
        <v>0</v>
      </c>
      <c r="K134" s="206" t="s">
        <v>180</v>
      </c>
      <c r="L134" s="63"/>
      <c r="M134" s="211" t="s">
        <v>21</v>
      </c>
      <c r="N134" s="212" t="s">
        <v>42</v>
      </c>
      <c r="O134" s="44"/>
      <c r="P134" s="213">
        <f t="shared" si="11"/>
        <v>0</v>
      </c>
      <c r="Q134" s="213">
        <v>0</v>
      </c>
      <c r="R134" s="213">
        <f t="shared" si="12"/>
        <v>0</v>
      </c>
      <c r="S134" s="213">
        <v>0</v>
      </c>
      <c r="T134" s="214">
        <f t="shared" si="13"/>
        <v>0</v>
      </c>
      <c r="AR134" s="26" t="s">
        <v>161</v>
      </c>
      <c r="AT134" s="26" t="s">
        <v>156</v>
      </c>
      <c r="AU134" s="26" t="s">
        <v>81</v>
      </c>
      <c r="AY134" s="26" t="s">
        <v>153</v>
      </c>
      <c r="BE134" s="215">
        <f t="shared" si="14"/>
        <v>0</v>
      </c>
      <c r="BF134" s="215">
        <f t="shared" si="15"/>
        <v>0</v>
      </c>
      <c r="BG134" s="215">
        <f t="shared" si="16"/>
        <v>0</v>
      </c>
      <c r="BH134" s="215">
        <f t="shared" si="17"/>
        <v>0</v>
      </c>
      <c r="BI134" s="215">
        <f t="shared" si="18"/>
        <v>0</v>
      </c>
      <c r="BJ134" s="26" t="s">
        <v>79</v>
      </c>
      <c r="BK134" s="215">
        <f t="shared" si="19"/>
        <v>0</v>
      </c>
      <c r="BL134" s="26" t="s">
        <v>161</v>
      </c>
      <c r="BM134" s="26" t="s">
        <v>1220</v>
      </c>
    </row>
    <row r="135" spans="2:65" s="1" customFormat="1" ht="31.5" customHeight="1">
      <c r="B135" s="43"/>
      <c r="C135" s="228" t="s">
        <v>288</v>
      </c>
      <c r="D135" s="228" t="s">
        <v>150</v>
      </c>
      <c r="E135" s="229" t="s">
        <v>1221</v>
      </c>
      <c r="F135" s="230" t="s">
        <v>1222</v>
      </c>
      <c r="G135" s="231" t="s">
        <v>159</v>
      </c>
      <c r="H135" s="232">
        <v>25</v>
      </c>
      <c r="I135" s="233"/>
      <c r="J135" s="234">
        <f t="shared" si="10"/>
        <v>0</v>
      </c>
      <c r="K135" s="230" t="s">
        <v>180</v>
      </c>
      <c r="L135" s="235"/>
      <c r="M135" s="236" t="s">
        <v>21</v>
      </c>
      <c r="N135" s="237" t="s">
        <v>42</v>
      </c>
      <c r="O135" s="44"/>
      <c r="P135" s="213">
        <f t="shared" si="11"/>
        <v>0</v>
      </c>
      <c r="Q135" s="213">
        <v>6.9999999999999999E-4</v>
      </c>
      <c r="R135" s="213">
        <f t="shared" si="12"/>
        <v>1.7499999999999998E-2</v>
      </c>
      <c r="S135" s="213">
        <v>0</v>
      </c>
      <c r="T135" s="214">
        <f t="shared" si="13"/>
        <v>0</v>
      </c>
      <c r="AR135" s="26" t="s">
        <v>167</v>
      </c>
      <c r="AT135" s="26" t="s">
        <v>150</v>
      </c>
      <c r="AU135" s="26" t="s">
        <v>81</v>
      </c>
      <c r="AY135" s="26" t="s">
        <v>153</v>
      </c>
      <c r="BE135" s="215">
        <f t="shared" si="14"/>
        <v>0</v>
      </c>
      <c r="BF135" s="215">
        <f t="shared" si="15"/>
        <v>0</v>
      </c>
      <c r="BG135" s="215">
        <f t="shared" si="16"/>
        <v>0</v>
      </c>
      <c r="BH135" s="215">
        <f t="shared" si="17"/>
        <v>0</v>
      </c>
      <c r="BI135" s="215">
        <f t="shared" si="18"/>
        <v>0</v>
      </c>
      <c r="BJ135" s="26" t="s">
        <v>79</v>
      </c>
      <c r="BK135" s="215">
        <f t="shared" si="19"/>
        <v>0</v>
      </c>
      <c r="BL135" s="26" t="s">
        <v>167</v>
      </c>
      <c r="BM135" s="26" t="s">
        <v>1223</v>
      </c>
    </row>
    <row r="136" spans="2:65" s="1" customFormat="1" ht="22.5" customHeight="1">
      <c r="B136" s="43"/>
      <c r="C136" s="204" t="s">
        <v>294</v>
      </c>
      <c r="D136" s="204" t="s">
        <v>156</v>
      </c>
      <c r="E136" s="205" t="s">
        <v>1218</v>
      </c>
      <c r="F136" s="206" t="s">
        <v>1219</v>
      </c>
      <c r="G136" s="207" t="s">
        <v>159</v>
      </c>
      <c r="H136" s="208">
        <v>8</v>
      </c>
      <c r="I136" s="209"/>
      <c r="J136" s="210">
        <f t="shared" si="10"/>
        <v>0</v>
      </c>
      <c r="K136" s="206" t="s">
        <v>180</v>
      </c>
      <c r="L136" s="63"/>
      <c r="M136" s="211" t="s">
        <v>21</v>
      </c>
      <c r="N136" s="212" t="s">
        <v>42</v>
      </c>
      <c r="O136" s="44"/>
      <c r="P136" s="213">
        <f t="shared" si="11"/>
        <v>0</v>
      </c>
      <c r="Q136" s="213">
        <v>0</v>
      </c>
      <c r="R136" s="213">
        <f t="shared" si="12"/>
        <v>0</v>
      </c>
      <c r="S136" s="213">
        <v>0</v>
      </c>
      <c r="T136" s="214">
        <f t="shared" si="13"/>
        <v>0</v>
      </c>
      <c r="AR136" s="26" t="s">
        <v>161</v>
      </c>
      <c r="AT136" s="26" t="s">
        <v>156</v>
      </c>
      <c r="AU136" s="26" t="s">
        <v>81</v>
      </c>
      <c r="AY136" s="26" t="s">
        <v>153</v>
      </c>
      <c r="BE136" s="215">
        <f t="shared" si="14"/>
        <v>0</v>
      </c>
      <c r="BF136" s="215">
        <f t="shared" si="15"/>
        <v>0</v>
      </c>
      <c r="BG136" s="215">
        <f t="shared" si="16"/>
        <v>0</v>
      </c>
      <c r="BH136" s="215">
        <f t="shared" si="17"/>
        <v>0</v>
      </c>
      <c r="BI136" s="215">
        <f t="shared" si="18"/>
        <v>0</v>
      </c>
      <c r="BJ136" s="26" t="s">
        <v>79</v>
      </c>
      <c r="BK136" s="215">
        <f t="shared" si="19"/>
        <v>0</v>
      </c>
      <c r="BL136" s="26" t="s">
        <v>161</v>
      </c>
      <c r="BM136" s="26" t="s">
        <v>1224</v>
      </c>
    </row>
    <row r="137" spans="2:65" s="1" customFormat="1" ht="22.5" customHeight="1">
      <c r="B137" s="43"/>
      <c r="C137" s="228" t="s">
        <v>299</v>
      </c>
      <c r="D137" s="228" t="s">
        <v>150</v>
      </c>
      <c r="E137" s="229" t="s">
        <v>1225</v>
      </c>
      <c r="F137" s="230" t="s">
        <v>1226</v>
      </c>
      <c r="G137" s="231" t="s">
        <v>159</v>
      </c>
      <c r="H137" s="232">
        <v>8</v>
      </c>
      <c r="I137" s="233"/>
      <c r="J137" s="234">
        <f t="shared" si="10"/>
        <v>0</v>
      </c>
      <c r="K137" s="230" t="s">
        <v>160</v>
      </c>
      <c r="L137" s="235"/>
      <c r="M137" s="236" t="s">
        <v>21</v>
      </c>
      <c r="N137" s="237" t="s">
        <v>42</v>
      </c>
      <c r="O137" s="44"/>
      <c r="P137" s="213">
        <f t="shared" si="11"/>
        <v>0</v>
      </c>
      <c r="Q137" s="213">
        <v>2.3000000000000001E-4</v>
      </c>
      <c r="R137" s="213">
        <f t="shared" si="12"/>
        <v>1.8400000000000001E-3</v>
      </c>
      <c r="S137" s="213">
        <v>0</v>
      </c>
      <c r="T137" s="214">
        <f t="shared" si="13"/>
        <v>0</v>
      </c>
      <c r="AR137" s="26" t="s">
        <v>167</v>
      </c>
      <c r="AT137" s="26" t="s">
        <v>150</v>
      </c>
      <c r="AU137" s="26" t="s">
        <v>81</v>
      </c>
      <c r="AY137" s="26" t="s">
        <v>153</v>
      </c>
      <c r="BE137" s="215">
        <f t="shared" si="14"/>
        <v>0</v>
      </c>
      <c r="BF137" s="215">
        <f t="shared" si="15"/>
        <v>0</v>
      </c>
      <c r="BG137" s="215">
        <f t="shared" si="16"/>
        <v>0</v>
      </c>
      <c r="BH137" s="215">
        <f t="shared" si="17"/>
        <v>0</v>
      </c>
      <c r="BI137" s="215">
        <f t="shared" si="18"/>
        <v>0</v>
      </c>
      <c r="BJ137" s="26" t="s">
        <v>79</v>
      </c>
      <c r="BK137" s="215">
        <f t="shared" si="19"/>
        <v>0</v>
      </c>
      <c r="BL137" s="26" t="s">
        <v>167</v>
      </c>
      <c r="BM137" s="26" t="s">
        <v>1227</v>
      </c>
    </row>
    <row r="138" spans="2:65" s="1" customFormat="1" ht="22.5" customHeight="1">
      <c r="B138" s="43"/>
      <c r="C138" s="204" t="s">
        <v>399</v>
      </c>
      <c r="D138" s="204" t="s">
        <v>156</v>
      </c>
      <c r="E138" s="205" t="s">
        <v>1228</v>
      </c>
      <c r="F138" s="206" t="s">
        <v>1229</v>
      </c>
      <c r="G138" s="207" t="s">
        <v>159</v>
      </c>
      <c r="H138" s="208">
        <v>61</v>
      </c>
      <c r="I138" s="209"/>
      <c r="J138" s="210">
        <f t="shared" si="10"/>
        <v>0</v>
      </c>
      <c r="K138" s="206" t="s">
        <v>180</v>
      </c>
      <c r="L138" s="63"/>
      <c r="M138" s="211" t="s">
        <v>21</v>
      </c>
      <c r="N138" s="212" t="s">
        <v>42</v>
      </c>
      <c r="O138" s="44"/>
      <c r="P138" s="213">
        <f t="shared" si="11"/>
        <v>0</v>
      </c>
      <c r="Q138" s="213">
        <v>0</v>
      </c>
      <c r="R138" s="213">
        <f t="shared" si="12"/>
        <v>0</v>
      </c>
      <c r="S138" s="213">
        <v>0</v>
      </c>
      <c r="T138" s="214">
        <f t="shared" si="13"/>
        <v>0</v>
      </c>
      <c r="AR138" s="26" t="s">
        <v>161</v>
      </c>
      <c r="AT138" s="26" t="s">
        <v>156</v>
      </c>
      <c r="AU138" s="26" t="s">
        <v>81</v>
      </c>
      <c r="AY138" s="26" t="s">
        <v>153</v>
      </c>
      <c r="BE138" s="215">
        <f t="shared" si="14"/>
        <v>0</v>
      </c>
      <c r="BF138" s="215">
        <f t="shared" si="15"/>
        <v>0</v>
      </c>
      <c r="BG138" s="215">
        <f t="shared" si="16"/>
        <v>0</v>
      </c>
      <c r="BH138" s="215">
        <f t="shared" si="17"/>
        <v>0</v>
      </c>
      <c r="BI138" s="215">
        <f t="shared" si="18"/>
        <v>0</v>
      </c>
      <c r="BJ138" s="26" t="s">
        <v>79</v>
      </c>
      <c r="BK138" s="215">
        <f t="shared" si="19"/>
        <v>0</v>
      </c>
      <c r="BL138" s="26" t="s">
        <v>161</v>
      </c>
      <c r="BM138" s="26" t="s">
        <v>1230</v>
      </c>
    </row>
    <row r="139" spans="2:65" s="12" customFormat="1">
      <c r="B139" s="216"/>
      <c r="C139" s="217"/>
      <c r="D139" s="218" t="s">
        <v>163</v>
      </c>
      <c r="E139" s="219" t="s">
        <v>21</v>
      </c>
      <c r="F139" s="220" t="s">
        <v>1231</v>
      </c>
      <c r="G139" s="217"/>
      <c r="H139" s="221">
        <v>61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163</v>
      </c>
      <c r="AU139" s="227" t="s">
        <v>81</v>
      </c>
      <c r="AV139" s="12" t="s">
        <v>81</v>
      </c>
      <c r="AW139" s="12" t="s">
        <v>35</v>
      </c>
      <c r="AX139" s="12" t="s">
        <v>79</v>
      </c>
      <c r="AY139" s="227" t="s">
        <v>153</v>
      </c>
    </row>
    <row r="140" spans="2:65" s="1" customFormat="1" ht="22.5" customHeight="1">
      <c r="B140" s="43"/>
      <c r="C140" s="228" t="s">
        <v>403</v>
      </c>
      <c r="D140" s="228" t="s">
        <v>150</v>
      </c>
      <c r="E140" s="229" t="s">
        <v>1232</v>
      </c>
      <c r="F140" s="230" t="s">
        <v>1233</v>
      </c>
      <c r="G140" s="231" t="s">
        <v>159</v>
      </c>
      <c r="H140" s="232">
        <v>61</v>
      </c>
      <c r="I140" s="233"/>
      <c r="J140" s="234">
        <f>ROUND(I140*H140,2)</f>
        <v>0</v>
      </c>
      <c r="K140" s="230" t="s">
        <v>180</v>
      </c>
      <c r="L140" s="235"/>
      <c r="M140" s="236" t="s">
        <v>21</v>
      </c>
      <c r="N140" s="237" t="s">
        <v>42</v>
      </c>
      <c r="O140" s="44"/>
      <c r="P140" s="213">
        <f>O140*H140</f>
        <v>0</v>
      </c>
      <c r="Q140" s="213">
        <v>2.5999999999999998E-4</v>
      </c>
      <c r="R140" s="213">
        <f>Q140*H140</f>
        <v>1.5859999999999999E-2</v>
      </c>
      <c r="S140" s="213">
        <v>0</v>
      </c>
      <c r="T140" s="214">
        <f>S140*H140</f>
        <v>0</v>
      </c>
      <c r="AR140" s="26" t="s">
        <v>167</v>
      </c>
      <c r="AT140" s="26" t="s">
        <v>150</v>
      </c>
      <c r="AU140" s="26" t="s">
        <v>81</v>
      </c>
      <c r="AY140" s="26" t="s">
        <v>153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6" t="s">
        <v>79</v>
      </c>
      <c r="BK140" s="215">
        <f>ROUND(I140*H140,2)</f>
        <v>0</v>
      </c>
      <c r="BL140" s="26" t="s">
        <v>167</v>
      </c>
      <c r="BM140" s="26" t="s">
        <v>1234</v>
      </c>
    </row>
    <row r="141" spans="2:65" s="1" customFormat="1" ht="22.5" customHeight="1">
      <c r="B141" s="43"/>
      <c r="C141" s="204" t="s">
        <v>405</v>
      </c>
      <c r="D141" s="204" t="s">
        <v>156</v>
      </c>
      <c r="E141" s="205" t="s">
        <v>1228</v>
      </c>
      <c r="F141" s="206" t="s">
        <v>1229</v>
      </c>
      <c r="G141" s="207" t="s">
        <v>159</v>
      </c>
      <c r="H141" s="208">
        <v>5</v>
      </c>
      <c r="I141" s="209"/>
      <c r="J141" s="210">
        <f>ROUND(I141*H141,2)</f>
        <v>0</v>
      </c>
      <c r="K141" s="206" t="s">
        <v>180</v>
      </c>
      <c r="L141" s="63"/>
      <c r="M141" s="211" t="s">
        <v>21</v>
      </c>
      <c r="N141" s="212" t="s">
        <v>42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161</v>
      </c>
      <c r="AT141" s="26" t="s">
        <v>156</v>
      </c>
      <c r="AU141" s="26" t="s">
        <v>81</v>
      </c>
      <c r="AY141" s="26" t="s">
        <v>153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79</v>
      </c>
      <c r="BK141" s="215">
        <f>ROUND(I141*H141,2)</f>
        <v>0</v>
      </c>
      <c r="BL141" s="26" t="s">
        <v>161</v>
      </c>
      <c r="BM141" s="26" t="s">
        <v>1235</v>
      </c>
    </row>
    <row r="142" spans="2:65" s="12" customFormat="1">
      <c r="B142" s="216"/>
      <c r="C142" s="217"/>
      <c r="D142" s="218" t="s">
        <v>163</v>
      </c>
      <c r="E142" s="219" t="s">
        <v>21</v>
      </c>
      <c r="F142" s="220" t="s">
        <v>1236</v>
      </c>
      <c r="G142" s="217"/>
      <c r="H142" s="221">
        <v>5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163</v>
      </c>
      <c r="AU142" s="227" t="s">
        <v>81</v>
      </c>
      <c r="AV142" s="12" t="s">
        <v>81</v>
      </c>
      <c r="AW142" s="12" t="s">
        <v>35</v>
      </c>
      <c r="AX142" s="12" t="s">
        <v>79</v>
      </c>
      <c r="AY142" s="227" t="s">
        <v>153</v>
      </c>
    </row>
    <row r="143" spans="2:65" s="1" customFormat="1" ht="22.5" customHeight="1">
      <c r="B143" s="43"/>
      <c r="C143" s="228" t="s">
        <v>409</v>
      </c>
      <c r="D143" s="228" t="s">
        <v>150</v>
      </c>
      <c r="E143" s="229" t="s">
        <v>1237</v>
      </c>
      <c r="F143" s="230" t="s">
        <v>1238</v>
      </c>
      <c r="G143" s="231" t="s">
        <v>159</v>
      </c>
      <c r="H143" s="232">
        <v>5</v>
      </c>
      <c r="I143" s="233"/>
      <c r="J143" s="234">
        <f t="shared" ref="J143:J152" si="20">ROUND(I143*H143,2)</f>
        <v>0</v>
      </c>
      <c r="K143" s="230" t="s">
        <v>180</v>
      </c>
      <c r="L143" s="235"/>
      <c r="M143" s="236" t="s">
        <v>21</v>
      </c>
      <c r="N143" s="237" t="s">
        <v>42</v>
      </c>
      <c r="O143" s="44"/>
      <c r="P143" s="213">
        <f t="shared" ref="P143:P152" si="21">O143*H143</f>
        <v>0</v>
      </c>
      <c r="Q143" s="213">
        <v>2.0000000000000001E-4</v>
      </c>
      <c r="R143" s="213">
        <f t="shared" ref="R143:R152" si="22">Q143*H143</f>
        <v>1E-3</v>
      </c>
      <c r="S143" s="213">
        <v>0</v>
      </c>
      <c r="T143" s="214">
        <f t="shared" ref="T143:T152" si="23">S143*H143</f>
        <v>0</v>
      </c>
      <c r="AR143" s="26" t="s">
        <v>167</v>
      </c>
      <c r="AT143" s="26" t="s">
        <v>150</v>
      </c>
      <c r="AU143" s="26" t="s">
        <v>81</v>
      </c>
      <c r="AY143" s="26" t="s">
        <v>153</v>
      </c>
      <c r="BE143" s="215">
        <f t="shared" ref="BE143:BE152" si="24">IF(N143="základní",J143,0)</f>
        <v>0</v>
      </c>
      <c r="BF143" s="215">
        <f t="shared" ref="BF143:BF152" si="25">IF(N143="snížená",J143,0)</f>
        <v>0</v>
      </c>
      <c r="BG143" s="215">
        <f t="shared" ref="BG143:BG152" si="26">IF(N143="zákl. přenesená",J143,0)</f>
        <v>0</v>
      </c>
      <c r="BH143" s="215">
        <f t="shared" ref="BH143:BH152" si="27">IF(N143="sníž. přenesená",J143,0)</f>
        <v>0</v>
      </c>
      <c r="BI143" s="215">
        <f t="shared" ref="BI143:BI152" si="28">IF(N143="nulová",J143,0)</f>
        <v>0</v>
      </c>
      <c r="BJ143" s="26" t="s">
        <v>79</v>
      </c>
      <c r="BK143" s="215">
        <f t="shared" ref="BK143:BK152" si="29">ROUND(I143*H143,2)</f>
        <v>0</v>
      </c>
      <c r="BL143" s="26" t="s">
        <v>167</v>
      </c>
      <c r="BM143" s="26" t="s">
        <v>1239</v>
      </c>
    </row>
    <row r="144" spans="2:65" s="1" customFormat="1" ht="22.5" customHeight="1">
      <c r="B144" s="43"/>
      <c r="C144" s="204" t="s">
        <v>413</v>
      </c>
      <c r="D144" s="204" t="s">
        <v>156</v>
      </c>
      <c r="E144" s="205" t="s">
        <v>1228</v>
      </c>
      <c r="F144" s="206" t="s">
        <v>1229</v>
      </c>
      <c r="G144" s="207" t="s">
        <v>159</v>
      </c>
      <c r="H144" s="208">
        <v>6</v>
      </c>
      <c r="I144" s="209"/>
      <c r="J144" s="210">
        <f t="shared" si="20"/>
        <v>0</v>
      </c>
      <c r="K144" s="206" t="s">
        <v>180</v>
      </c>
      <c r="L144" s="63"/>
      <c r="M144" s="211" t="s">
        <v>21</v>
      </c>
      <c r="N144" s="212" t="s">
        <v>42</v>
      </c>
      <c r="O144" s="44"/>
      <c r="P144" s="213">
        <f t="shared" si="21"/>
        <v>0</v>
      </c>
      <c r="Q144" s="213">
        <v>0</v>
      </c>
      <c r="R144" s="213">
        <f t="shared" si="22"/>
        <v>0</v>
      </c>
      <c r="S144" s="213">
        <v>0</v>
      </c>
      <c r="T144" s="214">
        <f t="shared" si="23"/>
        <v>0</v>
      </c>
      <c r="AR144" s="26" t="s">
        <v>161</v>
      </c>
      <c r="AT144" s="26" t="s">
        <v>156</v>
      </c>
      <c r="AU144" s="26" t="s">
        <v>81</v>
      </c>
      <c r="AY144" s="26" t="s">
        <v>153</v>
      </c>
      <c r="BE144" s="215">
        <f t="shared" si="24"/>
        <v>0</v>
      </c>
      <c r="BF144" s="215">
        <f t="shared" si="25"/>
        <v>0</v>
      </c>
      <c r="BG144" s="215">
        <f t="shared" si="26"/>
        <v>0</v>
      </c>
      <c r="BH144" s="215">
        <f t="shared" si="27"/>
        <v>0</v>
      </c>
      <c r="BI144" s="215">
        <f t="shared" si="28"/>
        <v>0</v>
      </c>
      <c r="BJ144" s="26" t="s">
        <v>79</v>
      </c>
      <c r="BK144" s="215">
        <f t="shared" si="29"/>
        <v>0</v>
      </c>
      <c r="BL144" s="26" t="s">
        <v>161</v>
      </c>
      <c r="BM144" s="26" t="s">
        <v>1240</v>
      </c>
    </row>
    <row r="145" spans="2:65" s="1" customFormat="1" ht="22.5" customHeight="1">
      <c r="B145" s="43"/>
      <c r="C145" s="228" t="s">
        <v>417</v>
      </c>
      <c r="D145" s="228" t="s">
        <v>150</v>
      </c>
      <c r="E145" s="229" t="s">
        <v>1241</v>
      </c>
      <c r="F145" s="230" t="s">
        <v>1242</v>
      </c>
      <c r="G145" s="231" t="s">
        <v>159</v>
      </c>
      <c r="H145" s="232">
        <v>6</v>
      </c>
      <c r="I145" s="233"/>
      <c r="J145" s="234">
        <f t="shared" si="20"/>
        <v>0</v>
      </c>
      <c r="K145" s="230" t="s">
        <v>180</v>
      </c>
      <c r="L145" s="235"/>
      <c r="M145" s="236" t="s">
        <v>21</v>
      </c>
      <c r="N145" s="237" t="s">
        <v>42</v>
      </c>
      <c r="O145" s="44"/>
      <c r="P145" s="213">
        <f t="shared" si="21"/>
        <v>0</v>
      </c>
      <c r="Q145" s="213">
        <v>4.4999999999999999E-4</v>
      </c>
      <c r="R145" s="213">
        <f t="shared" si="22"/>
        <v>2.7000000000000001E-3</v>
      </c>
      <c r="S145" s="213">
        <v>0</v>
      </c>
      <c r="T145" s="214">
        <f t="shared" si="23"/>
        <v>0</v>
      </c>
      <c r="AR145" s="26" t="s">
        <v>167</v>
      </c>
      <c r="AT145" s="26" t="s">
        <v>150</v>
      </c>
      <c r="AU145" s="26" t="s">
        <v>81</v>
      </c>
      <c r="AY145" s="26" t="s">
        <v>153</v>
      </c>
      <c r="BE145" s="215">
        <f t="shared" si="24"/>
        <v>0</v>
      </c>
      <c r="BF145" s="215">
        <f t="shared" si="25"/>
        <v>0</v>
      </c>
      <c r="BG145" s="215">
        <f t="shared" si="26"/>
        <v>0</v>
      </c>
      <c r="BH145" s="215">
        <f t="shared" si="27"/>
        <v>0</v>
      </c>
      <c r="BI145" s="215">
        <f t="shared" si="28"/>
        <v>0</v>
      </c>
      <c r="BJ145" s="26" t="s">
        <v>79</v>
      </c>
      <c r="BK145" s="215">
        <f t="shared" si="29"/>
        <v>0</v>
      </c>
      <c r="BL145" s="26" t="s">
        <v>167</v>
      </c>
      <c r="BM145" s="26" t="s">
        <v>1243</v>
      </c>
    </row>
    <row r="146" spans="2:65" s="1" customFormat="1" ht="22.5" customHeight="1">
      <c r="B146" s="43"/>
      <c r="C146" s="204" t="s">
        <v>421</v>
      </c>
      <c r="D146" s="204" t="s">
        <v>156</v>
      </c>
      <c r="E146" s="205" t="s">
        <v>1228</v>
      </c>
      <c r="F146" s="206" t="s">
        <v>1229</v>
      </c>
      <c r="G146" s="207" t="s">
        <v>159</v>
      </c>
      <c r="H146" s="208">
        <v>1</v>
      </c>
      <c r="I146" s="209"/>
      <c r="J146" s="210">
        <f t="shared" si="20"/>
        <v>0</v>
      </c>
      <c r="K146" s="206" t="s">
        <v>180</v>
      </c>
      <c r="L146" s="63"/>
      <c r="M146" s="211" t="s">
        <v>21</v>
      </c>
      <c r="N146" s="212" t="s">
        <v>42</v>
      </c>
      <c r="O146" s="44"/>
      <c r="P146" s="213">
        <f t="shared" si="21"/>
        <v>0</v>
      </c>
      <c r="Q146" s="213">
        <v>0</v>
      </c>
      <c r="R146" s="213">
        <f t="shared" si="22"/>
        <v>0</v>
      </c>
      <c r="S146" s="213">
        <v>0</v>
      </c>
      <c r="T146" s="214">
        <f t="shared" si="23"/>
        <v>0</v>
      </c>
      <c r="AR146" s="26" t="s">
        <v>161</v>
      </c>
      <c r="AT146" s="26" t="s">
        <v>156</v>
      </c>
      <c r="AU146" s="26" t="s">
        <v>81</v>
      </c>
      <c r="AY146" s="26" t="s">
        <v>153</v>
      </c>
      <c r="BE146" s="215">
        <f t="shared" si="24"/>
        <v>0</v>
      </c>
      <c r="BF146" s="215">
        <f t="shared" si="25"/>
        <v>0</v>
      </c>
      <c r="BG146" s="215">
        <f t="shared" si="26"/>
        <v>0</v>
      </c>
      <c r="BH146" s="215">
        <f t="shared" si="27"/>
        <v>0</v>
      </c>
      <c r="BI146" s="215">
        <f t="shared" si="28"/>
        <v>0</v>
      </c>
      <c r="BJ146" s="26" t="s">
        <v>79</v>
      </c>
      <c r="BK146" s="215">
        <f t="shared" si="29"/>
        <v>0</v>
      </c>
      <c r="BL146" s="26" t="s">
        <v>161</v>
      </c>
      <c r="BM146" s="26" t="s">
        <v>1244</v>
      </c>
    </row>
    <row r="147" spans="2:65" s="1" customFormat="1" ht="22.5" customHeight="1">
      <c r="B147" s="43"/>
      <c r="C147" s="228" t="s">
        <v>425</v>
      </c>
      <c r="D147" s="228" t="s">
        <v>150</v>
      </c>
      <c r="E147" s="229" t="s">
        <v>1245</v>
      </c>
      <c r="F147" s="230" t="s">
        <v>1246</v>
      </c>
      <c r="G147" s="231" t="s">
        <v>159</v>
      </c>
      <c r="H147" s="232">
        <v>1</v>
      </c>
      <c r="I147" s="233"/>
      <c r="J147" s="234">
        <f t="shared" si="20"/>
        <v>0</v>
      </c>
      <c r="K147" s="230" t="s">
        <v>21</v>
      </c>
      <c r="L147" s="235"/>
      <c r="M147" s="236" t="s">
        <v>21</v>
      </c>
      <c r="N147" s="237" t="s">
        <v>42</v>
      </c>
      <c r="O147" s="44"/>
      <c r="P147" s="213">
        <f t="shared" si="21"/>
        <v>0</v>
      </c>
      <c r="Q147" s="213">
        <v>2.0000000000000001E-4</v>
      </c>
      <c r="R147" s="213">
        <f t="shared" si="22"/>
        <v>2.0000000000000001E-4</v>
      </c>
      <c r="S147" s="213">
        <v>0</v>
      </c>
      <c r="T147" s="214">
        <f t="shared" si="23"/>
        <v>0</v>
      </c>
      <c r="AR147" s="26" t="s">
        <v>167</v>
      </c>
      <c r="AT147" s="26" t="s">
        <v>150</v>
      </c>
      <c r="AU147" s="26" t="s">
        <v>81</v>
      </c>
      <c r="AY147" s="26" t="s">
        <v>153</v>
      </c>
      <c r="BE147" s="215">
        <f t="shared" si="24"/>
        <v>0</v>
      </c>
      <c r="BF147" s="215">
        <f t="shared" si="25"/>
        <v>0</v>
      </c>
      <c r="BG147" s="215">
        <f t="shared" si="26"/>
        <v>0</v>
      </c>
      <c r="BH147" s="215">
        <f t="shared" si="27"/>
        <v>0</v>
      </c>
      <c r="BI147" s="215">
        <f t="shared" si="28"/>
        <v>0</v>
      </c>
      <c r="BJ147" s="26" t="s">
        <v>79</v>
      </c>
      <c r="BK147" s="215">
        <f t="shared" si="29"/>
        <v>0</v>
      </c>
      <c r="BL147" s="26" t="s">
        <v>167</v>
      </c>
      <c r="BM147" s="26" t="s">
        <v>1247</v>
      </c>
    </row>
    <row r="148" spans="2:65" s="1" customFormat="1" ht="22.5" customHeight="1">
      <c r="B148" s="43"/>
      <c r="C148" s="204" t="s">
        <v>429</v>
      </c>
      <c r="D148" s="204" t="s">
        <v>156</v>
      </c>
      <c r="E148" s="205" t="s">
        <v>1228</v>
      </c>
      <c r="F148" s="206" t="s">
        <v>1229</v>
      </c>
      <c r="G148" s="207" t="s">
        <v>159</v>
      </c>
      <c r="H148" s="208">
        <v>5</v>
      </c>
      <c r="I148" s="209"/>
      <c r="J148" s="210">
        <f t="shared" si="20"/>
        <v>0</v>
      </c>
      <c r="K148" s="206" t="s">
        <v>180</v>
      </c>
      <c r="L148" s="63"/>
      <c r="M148" s="211" t="s">
        <v>21</v>
      </c>
      <c r="N148" s="212" t="s">
        <v>42</v>
      </c>
      <c r="O148" s="44"/>
      <c r="P148" s="213">
        <f t="shared" si="21"/>
        <v>0</v>
      </c>
      <c r="Q148" s="213">
        <v>0</v>
      </c>
      <c r="R148" s="213">
        <f t="shared" si="22"/>
        <v>0</v>
      </c>
      <c r="S148" s="213">
        <v>0</v>
      </c>
      <c r="T148" s="214">
        <f t="shared" si="23"/>
        <v>0</v>
      </c>
      <c r="AR148" s="26" t="s">
        <v>161</v>
      </c>
      <c r="AT148" s="26" t="s">
        <v>156</v>
      </c>
      <c r="AU148" s="26" t="s">
        <v>81</v>
      </c>
      <c r="AY148" s="26" t="s">
        <v>153</v>
      </c>
      <c r="BE148" s="215">
        <f t="shared" si="24"/>
        <v>0</v>
      </c>
      <c r="BF148" s="215">
        <f t="shared" si="25"/>
        <v>0</v>
      </c>
      <c r="BG148" s="215">
        <f t="shared" si="26"/>
        <v>0</v>
      </c>
      <c r="BH148" s="215">
        <f t="shared" si="27"/>
        <v>0</v>
      </c>
      <c r="BI148" s="215">
        <f t="shared" si="28"/>
        <v>0</v>
      </c>
      <c r="BJ148" s="26" t="s">
        <v>79</v>
      </c>
      <c r="BK148" s="215">
        <f t="shared" si="29"/>
        <v>0</v>
      </c>
      <c r="BL148" s="26" t="s">
        <v>161</v>
      </c>
      <c r="BM148" s="26" t="s">
        <v>1248</v>
      </c>
    </row>
    <row r="149" spans="2:65" s="1" customFormat="1" ht="22.5" customHeight="1">
      <c r="B149" s="43"/>
      <c r="C149" s="228" t="s">
        <v>433</v>
      </c>
      <c r="D149" s="228" t="s">
        <v>150</v>
      </c>
      <c r="E149" s="229" t="s">
        <v>1249</v>
      </c>
      <c r="F149" s="230" t="s">
        <v>1250</v>
      </c>
      <c r="G149" s="231" t="s">
        <v>159</v>
      </c>
      <c r="H149" s="232">
        <v>5</v>
      </c>
      <c r="I149" s="233"/>
      <c r="J149" s="234">
        <f t="shared" si="20"/>
        <v>0</v>
      </c>
      <c r="K149" s="230" t="s">
        <v>160</v>
      </c>
      <c r="L149" s="235"/>
      <c r="M149" s="236" t="s">
        <v>21</v>
      </c>
      <c r="N149" s="237" t="s">
        <v>42</v>
      </c>
      <c r="O149" s="44"/>
      <c r="P149" s="213">
        <f t="shared" si="21"/>
        <v>0</v>
      </c>
      <c r="Q149" s="213">
        <v>9.0000000000000006E-5</v>
      </c>
      <c r="R149" s="213">
        <f t="shared" si="22"/>
        <v>4.5000000000000004E-4</v>
      </c>
      <c r="S149" s="213">
        <v>0</v>
      </c>
      <c r="T149" s="214">
        <f t="shared" si="23"/>
        <v>0</v>
      </c>
      <c r="AR149" s="26" t="s">
        <v>167</v>
      </c>
      <c r="AT149" s="26" t="s">
        <v>150</v>
      </c>
      <c r="AU149" s="26" t="s">
        <v>81</v>
      </c>
      <c r="AY149" s="26" t="s">
        <v>153</v>
      </c>
      <c r="BE149" s="215">
        <f t="shared" si="24"/>
        <v>0</v>
      </c>
      <c r="BF149" s="215">
        <f t="shared" si="25"/>
        <v>0</v>
      </c>
      <c r="BG149" s="215">
        <f t="shared" si="26"/>
        <v>0</v>
      </c>
      <c r="BH149" s="215">
        <f t="shared" si="27"/>
        <v>0</v>
      </c>
      <c r="BI149" s="215">
        <f t="shared" si="28"/>
        <v>0</v>
      </c>
      <c r="BJ149" s="26" t="s">
        <v>79</v>
      </c>
      <c r="BK149" s="215">
        <f t="shared" si="29"/>
        <v>0</v>
      </c>
      <c r="BL149" s="26" t="s">
        <v>167</v>
      </c>
      <c r="BM149" s="26" t="s">
        <v>1251</v>
      </c>
    </row>
    <row r="150" spans="2:65" s="1" customFormat="1" ht="22.5" customHeight="1">
      <c r="B150" s="43"/>
      <c r="C150" s="204" t="s">
        <v>437</v>
      </c>
      <c r="D150" s="204" t="s">
        <v>156</v>
      </c>
      <c r="E150" s="205" t="s">
        <v>1228</v>
      </c>
      <c r="F150" s="206" t="s">
        <v>1229</v>
      </c>
      <c r="G150" s="207" t="s">
        <v>159</v>
      </c>
      <c r="H150" s="208">
        <v>33</v>
      </c>
      <c r="I150" s="209"/>
      <c r="J150" s="210">
        <f t="shared" si="20"/>
        <v>0</v>
      </c>
      <c r="K150" s="206" t="s">
        <v>180</v>
      </c>
      <c r="L150" s="63"/>
      <c r="M150" s="211" t="s">
        <v>21</v>
      </c>
      <c r="N150" s="212" t="s">
        <v>42</v>
      </c>
      <c r="O150" s="44"/>
      <c r="P150" s="213">
        <f t="shared" si="21"/>
        <v>0</v>
      </c>
      <c r="Q150" s="213">
        <v>0</v>
      </c>
      <c r="R150" s="213">
        <f t="shared" si="22"/>
        <v>0</v>
      </c>
      <c r="S150" s="213">
        <v>0</v>
      </c>
      <c r="T150" s="214">
        <f t="shared" si="23"/>
        <v>0</v>
      </c>
      <c r="AR150" s="26" t="s">
        <v>161</v>
      </c>
      <c r="AT150" s="26" t="s">
        <v>156</v>
      </c>
      <c r="AU150" s="26" t="s">
        <v>81</v>
      </c>
      <c r="AY150" s="26" t="s">
        <v>153</v>
      </c>
      <c r="BE150" s="215">
        <f t="shared" si="24"/>
        <v>0</v>
      </c>
      <c r="BF150" s="215">
        <f t="shared" si="25"/>
        <v>0</v>
      </c>
      <c r="BG150" s="215">
        <f t="shared" si="26"/>
        <v>0</v>
      </c>
      <c r="BH150" s="215">
        <f t="shared" si="27"/>
        <v>0</v>
      </c>
      <c r="BI150" s="215">
        <f t="shared" si="28"/>
        <v>0</v>
      </c>
      <c r="BJ150" s="26" t="s">
        <v>79</v>
      </c>
      <c r="BK150" s="215">
        <f t="shared" si="29"/>
        <v>0</v>
      </c>
      <c r="BL150" s="26" t="s">
        <v>161</v>
      </c>
      <c r="BM150" s="26" t="s">
        <v>1252</v>
      </c>
    </row>
    <row r="151" spans="2:65" s="1" customFormat="1" ht="22.5" customHeight="1">
      <c r="B151" s="43"/>
      <c r="C151" s="228" t="s">
        <v>439</v>
      </c>
      <c r="D151" s="228" t="s">
        <v>150</v>
      </c>
      <c r="E151" s="229" t="s">
        <v>1253</v>
      </c>
      <c r="F151" s="230" t="s">
        <v>1254</v>
      </c>
      <c r="G151" s="231" t="s">
        <v>159</v>
      </c>
      <c r="H151" s="232">
        <v>33</v>
      </c>
      <c r="I151" s="233"/>
      <c r="J151" s="234">
        <f t="shared" si="20"/>
        <v>0</v>
      </c>
      <c r="K151" s="230" t="s">
        <v>160</v>
      </c>
      <c r="L151" s="235"/>
      <c r="M151" s="236" t="s">
        <v>21</v>
      </c>
      <c r="N151" s="237" t="s">
        <v>42</v>
      </c>
      <c r="O151" s="44"/>
      <c r="P151" s="213">
        <f t="shared" si="21"/>
        <v>0</v>
      </c>
      <c r="Q151" s="213">
        <v>1.6000000000000001E-4</v>
      </c>
      <c r="R151" s="213">
        <f t="shared" si="22"/>
        <v>5.2800000000000008E-3</v>
      </c>
      <c r="S151" s="213">
        <v>0</v>
      </c>
      <c r="T151" s="214">
        <f t="shared" si="23"/>
        <v>0</v>
      </c>
      <c r="AR151" s="26" t="s">
        <v>167</v>
      </c>
      <c r="AT151" s="26" t="s">
        <v>150</v>
      </c>
      <c r="AU151" s="26" t="s">
        <v>81</v>
      </c>
      <c r="AY151" s="26" t="s">
        <v>153</v>
      </c>
      <c r="BE151" s="215">
        <f t="shared" si="24"/>
        <v>0</v>
      </c>
      <c r="BF151" s="215">
        <f t="shared" si="25"/>
        <v>0</v>
      </c>
      <c r="BG151" s="215">
        <f t="shared" si="26"/>
        <v>0</v>
      </c>
      <c r="BH151" s="215">
        <f t="shared" si="27"/>
        <v>0</v>
      </c>
      <c r="BI151" s="215">
        <f t="shared" si="28"/>
        <v>0</v>
      </c>
      <c r="BJ151" s="26" t="s">
        <v>79</v>
      </c>
      <c r="BK151" s="215">
        <f t="shared" si="29"/>
        <v>0</v>
      </c>
      <c r="BL151" s="26" t="s">
        <v>167</v>
      </c>
      <c r="BM151" s="26" t="s">
        <v>1255</v>
      </c>
    </row>
    <row r="152" spans="2:65" s="1" customFormat="1" ht="22.5" customHeight="1">
      <c r="B152" s="43"/>
      <c r="C152" s="204" t="s">
        <v>443</v>
      </c>
      <c r="D152" s="204" t="s">
        <v>156</v>
      </c>
      <c r="E152" s="205" t="s">
        <v>1256</v>
      </c>
      <c r="F152" s="206" t="s">
        <v>1257</v>
      </c>
      <c r="G152" s="207" t="s">
        <v>159</v>
      </c>
      <c r="H152" s="208">
        <v>9</v>
      </c>
      <c r="I152" s="209"/>
      <c r="J152" s="210">
        <f t="shared" si="20"/>
        <v>0</v>
      </c>
      <c r="K152" s="206" t="s">
        <v>180</v>
      </c>
      <c r="L152" s="63"/>
      <c r="M152" s="211" t="s">
        <v>21</v>
      </c>
      <c r="N152" s="212" t="s">
        <v>42</v>
      </c>
      <c r="O152" s="44"/>
      <c r="P152" s="213">
        <f t="shared" si="21"/>
        <v>0</v>
      </c>
      <c r="Q152" s="213">
        <v>0</v>
      </c>
      <c r="R152" s="213">
        <f t="shared" si="22"/>
        <v>0</v>
      </c>
      <c r="S152" s="213">
        <v>0</v>
      </c>
      <c r="T152" s="214">
        <f t="shared" si="23"/>
        <v>0</v>
      </c>
      <c r="AR152" s="26" t="s">
        <v>161</v>
      </c>
      <c r="AT152" s="26" t="s">
        <v>156</v>
      </c>
      <c r="AU152" s="26" t="s">
        <v>81</v>
      </c>
      <c r="AY152" s="26" t="s">
        <v>153</v>
      </c>
      <c r="BE152" s="215">
        <f t="shared" si="24"/>
        <v>0</v>
      </c>
      <c r="BF152" s="215">
        <f t="shared" si="25"/>
        <v>0</v>
      </c>
      <c r="BG152" s="215">
        <f t="shared" si="26"/>
        <v>0</v>
      </c>
      <c r="BH152" s="215">
        <f t="shared" si="27"/>
        <v>0</v>
      </c>
      <c r="BI152" s="215">
        <f t="shared" si="28"/>
        <v>0</v>
      </c>
      <c r="BJ152" s="26" t="s">
        <v>79</v>
      </c>
      <c r="BK152" s="215">
        <f t="shared" si="29"/>
        <v>0</v>
      </c>
      <c r="BL152" s="26" t="s">
        <v>161</v>
      </c>
      <c r="BM152" s="26" t="s">
        <v>1258</v>
      </c>
    </row>
    <row r="153" spans="2:65" s="12" customFormat="1">
      <c r="B153" s="216"/>
      <c r="C153" s="217"/>
      <c r="D153" s="218" t="s">
        <v>163</v>
      </c>
      <c r="E153" s="219" t="s">
        <v>21</v>
      </c>
      <c r="F153" s="220" t="s">
        <v>1259</v>
      </c>
      <c r="G153" s="217"/>
      <c r="H153" s="221">
        <v>9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163</v>
      </c>
      <c r="AU153" s="227" t="s">
        <v>81</v>
      </c>
      <c r="AV153" s="12" t="s">
        <v>81</v>
      </c>
      <c r="AW153" s="12" t="s">
        <v>35</v>
      </c>
      <c r="AX153" s="12" t="s">
        <v>79</v>
      </c>
      <c r="AY153" s="227" t="s">
        <v>153</v>
      </c>
    </row>
    <row r="154" spans="2:65" s="1" customFormat="1" ht="22.5" customHeight="1">
      <c r="B154" s="43"/>
      <c r="C154" s="228" t="s">
        <v>447</v>
      </c>
      <c r="D154" s="228" t="s">
        <v>150</v>
      </c>
      <c r="E154" s="229" t="s">
        <v>1260</v>
      </c>
      <c r="F154" s="230" t="s">
        <v>1261</v>
      </c>
      <c r="G154" s="231" t="s">
        <v>159</v>
      </c>
      <c r="H154" s="232">
        <v>9</v>
      </c>
      <c r="I154" s="233"/>
      <c r="J154" s="234">
        <f>ROUND(I154*H154,2)</f>
        <v>0</v>
      </c>
      <c r="K154" s="230" t="s">
        <v>180</v>
      </c>
      <c r="L154" s="235"/>
      <c r="M154" s="236" t="s">
        <v>21</v>
      </c>
      <c r="N154" s="237" t="s">
        <v>42</v>
      </c>
      <c r="O154" s="44"/>
      <c r="P154" s="213">
        <f>O154*H154</f>
        <v>0</v>
      </c>
      <c r="Q154" s="213">
        <v>9.58E-3</v>
      </c>
      <c r="R154" s="213">
        <f>Q154*H154</f>
        <v>8.6220000000000005E-2</v>
      </c>
      <c r="S154" s="213">
        <v>0</v>
      </c>
      <c r="T154" s="214">
        <f>S154*H154</f>
        <v>0</v>
      </c>
      <c r="AR154" s="26" t="s">
        <v>167</v>
      </c>
      <c r="AT154" s="26" t="s">
        <v>150</v>
      </c>
      <c r="AU154" s="26" t="s">
        <v>81</v>
      </c>
      <c r="AY154" s="26" t="s">
        <v>153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79</v>
      </c>
      <c r="BK154" s="215">
        <f>ROUND(I154*H154,2)</f>
        <v>0</v>
      </c>
      <c r="BL154" s="26" t="s">
        <v>167</v>
      </c>
      <c r="BM154" s="26" t="s">
        <v>1262</v>
      </c>
    </row>
    <row r="155" spans="2:65" s="1" customFormat="1" ht="31.5" customHeight="1">
      <c r="B155" s="43"/>
      <c r="C155" s="204" t="s">
        <v>451</v>
      </c>
      <c r="D155" s="204" t="s">
        <v>156</v>
      </c>
      <c r="E155" s="205" t="s">
        <v>1263</v>
      </c>
      <c r="F155" s="206" t="s">
        <v>1264</v>
      </c>
      <c r="G155" s="207" t="s">
        <v>189</v>
      </c>
      <c r="H155" s="208">
        <v>58</v>
      </c>
      <c r="I155" s="209"/>
      <c r="J155" s="210">
        <f>ROUND(I155*H155,2)</f>
        <v>0</v>
      </c>
      <c r="K155" s="206" t="s">
        <v>180</v>
      </c>
      <c r="L155" s="63"/>
      <c r="M155" s="211" t="s">
        <v>21</v>
      </c>
      <c r="N155" s="212" t="s">
        <v>42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161</v>
      </c>
      <c r="AT155" s="26" t="s">
        <v>156</v>
      </c>
      <c r="AU155" s="26" t="s">
        <v>81</v>
      </c>
      <c r="AY155" s="26" t="s">
        <v>153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79</v>
      </c>
      <c r="BK155" s="215">
        <f>ROUND(I155*H155,2)</f>
        <v>0</v>
      </c>
      <c r="BL155" s="26" t="s">
        <v>161</v>
      </c>
      <c r="BM155" s="26" t="s">
        <v>1265</v>
      </c>
    </row>
    <row r="156" spans="2:65" s="1" customFormat="1" ht="22.5" customHeight="1">
      <c r="B156" s="43"/>
      <c r="C156" s="228" t="s">
        <v>455</v>
      </c>
      <c r="D156" s="228" t="s">
        <v>150</v>
      </c>
      <c r="E156" s="229" t="s">
        <v>1266</v>
      </c>
      <c r="F156" s="230" t="s">
        <v>1267</v>
      </c>
      <c r="G156" s="231" t="s">
        <v>189</v>
      </c>
      <c r="H156" s="232">
        <v>58</v>
      </c>
      <c r="I156" s="233"/>
      <c r="J156" s="234">
        <f>ROUND(I156*H156,2)</f>
        <v>0</v>
      </c>
      <c r="K156" s="230" t="s">
        <v>21</v>
      </c>
      <c r="L156" s="235"/>
      <c r="M156" s="236" t="s">
        <v>21</v>
      </c>
      <c r="N156" s="237" t="s">
        <v>42</v>
      </c>
      <c r="O156" s="44"/>
      <c r="P156" s="213">
        <f>O156*H156</f>
        <v>0</v>
      </c>
      <c r="Q156" s="213">
        <v>2.7E-4</v>
      </c>
      <c r="R156" s="213">
        <f>Q156*H156</f>
        <v>1.566E-2</v>
      </c>
      <c r="S156" s="213">
        <v>0</v>
      </c>
      <c r="T156" s="214">
        <f>S156*H156</f>
        <v>0</v>
      </c>
      <c r="AR156" s="26" t="s">
        <v>167</v>
      </c>
      <c r="AT156" s="26" t="s">
        <v>150</v>
      </c>
      <c r="AU156" s="26" t="s">
        <v>81</v>
      </c>
      <c r="AY156" s="26" t="s">
        <v>153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79</v>
      </c>
      <c r="BK156" s="215">
        <f>ROUND(I156*H156,2)</f>
        <v>0</v>
      </c>
      <c r="BL156" s="26" t="s">
        <v>167</v>
      </c>
      <c r="BM156" s="26" t="s">
        <v>1268</v>
      </c>
    </row>
    <row r="157" spans="2:65" s="1" customFormat="1" ht="22.5" customHeight="1">
      <c r="B157" s="43"/>
      <c r="C157" s="204" t="s">
        <v>459</v>
      </c>
      <c r="D157" s="204" t="s">
        <v>156</v>
      </c>
      <c r="E157" s="205" t="s">
        <v>1269</v>
      </c>
      <c r="F157" s="206" t="s">
        <v>1270</v>
      </c>
      <c r="G157" s="207" t="s">
        <v>189</v>
      </c>
      <c r="H157" s="208">
        <v>30</v>
      </c>
      <c r="I157" s="209"/>
      <c r="J157" s="210">
        <f>ROUND(I157*H157,2)</f>
        <v>0</v>
      </c>
      <c r="K157" s="206" t="s">
        <v>180</v>
      </c>
      <c r="L157" s="63"/>
      <c r="M157" s="211" t="s">
        <v>21</v>
      </c>
      <c r="N157" s="212" t="s">
        <v>42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161</v>
      </c>
      <c r="AT157" s="26" t="s">
        <v>156</v>
      </c>
      <c r="AU157" s="26" t="s">
        <v>81</v>
      </c>
      <c r="AY157" s="26" t="s">
        <v>153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79</v>
      </c>
      <c r="BK157" s="215">
        <f>ROUND(I157*H157,2)</f>
        <v>0</v>
      </c>
      <c r="BL157" s="26" t="s">
        <v>161</v>
      </c>
      <c r="BM157" s="26" t="s">
        <v>1271</v>
      </c>
    </row>
    <row r="158" spans="2:65" s="1" customFormat="1" ht="22.5" customHeight="1">
      <c r="B158" s="43"/>
      <c r="C158" s="228" t="s">
        <v>463</v>
      </c>
      <c r="D158" s="228" t="s">
        <v>150</v>
      </c>
      <c r="E158" s="229" t="s">
        <v>1272</v>
      </c>
      <c r="F158" s="230" t="s">
        <v>1273</v>
      </c>
      <c r="G158" s="231" t="s">
        <v>189</v>
      </c>
      <c r="H158" s="232">
        <v>30</v>
      </c>
      <c r="I158" s="233"/>
      <c r="J158" s="234">
        <f>ROUND(I158*H158,2)</f>
        <v>0</v>
      </c>
      <c r="K158" s="230" t="s">
        <v>180</v>
      </c>
      <c r="L158" s="235"/>
      <c r="M158" s="236" t="s">
        <v>21</v>
      </c>
      <c r="N158" s="237" t="s">
        <v>42</v>
      </c>
      <c r="O158" s="44"/>
      <c r="P158" s="213">
        <f>O158*H158</f>
        <v>0</v>
      </c>
      <c r="Q158" s="213">
        <v>6.9999999999999994E-5</v>
      </c>
      <c r="R158" s="213">
        <f>Q158*H158</f>
        <v>2.0999999999999999E-3</v>
      </c>
      <c r="S158" s="213">
        <v>0</v>
      </c>
      <c r="T158" s="214">
        <f>S158*H158</f>
        <v>0</v>
      </c>
      <c r="AR158" s="26" t="s">
        <v>167</v>
      </c>
      <c r="AT158" s="26" t="s">
        <v>150</v>
      </c>
      <c r="AU158" s="26" t="s">
        <v>81</v>
      </c>
      <c r="AY158" s="26" t="s">
        <v>153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79</v>
      </c>
      <c r="BK158" s="215">
        <f>ROUND(I158*H158,2)</f>
        <v>0</v>
      </c>
      <c r="BL158" s="26" t="s">
        <v>167</v>
      </c>
      <c r="BM158" s="26" t="s">
        <v>1274</v>
      </c>
    </row>
    <row r="159" spans="2:65" s="11" customFormat="1" ht="29.9" customHeight="1">
      <c r="B159" s="187"/>
      <c r="C159" s="188"/>
      <c r="D159" s="201" t="s">
        <v>70</v>
      </c>
      <c r="E159" s="202" t="s">
        <v>694</v>
      </c>
      <c r="F159" s="202" t="s">
        <v>695</v>
      </c>
      <c r="G159" s="188"/>
      <c r="H159" s="188"/>
      <c r="I159" s="191"/>
      <c r="J159" s="203">
        <f>BK159</f>
        <v>0</v>
      </c>
      <c r="K159" s="188"/>
      <c r="L159" s="193"/>
      <c r="M159" s="194"/>
      <c r="N159" s="195"/>
      <c r="O159" s="195"/>
      <c r="P159" s="196">
        <f>SUM(P160:P167)</f>
        <v>0</v>
      </c>
      <c r="Q159" s="195"/>
      <c r="R159" s="196">
        <f>SUM(R160:R167)</f>
        <v>1.4634849999999999</v>
      </c>
      <c r="S159" s="195"/>
      <c r="T159" s="197">
        <f>SUM(T160:T167)</f>
        <v>0</v>
      </c>
      <c r="AR159" s="198" t="s">
        <v>152</v>
      </c>
      <c r="AT159" s="199" t="s">
        <v>70</v>
      </c>
      <c r="AU159" s="199" t="s">
        <v>79</v>
      </c>
      <c r="AY159" s="198" t="s">
        <v>153</v>
      </c>
      <c r="BK159" s="200">
        <f>SUM(BK160:BK167)</f>
        <v>0</v>
      </c>
    </row>
    <row r="160" spans="2:65" s="1" customFormat="1" ht="22.5" customHeight="1">
      <c r="B160" s="43"/>
      <c r="C160" s="204" t="s">
        <v>161</v>
      </c>
      <c r="D160" s="204" t="s">
        <v>156</v>
      </c>
      <c r="E160" s="205" t="s">
        <v>1275</v>
      </c>
      <c r="F160" s="206" t="s">
        <v>1276</v>
      </c>
      <c r="G160" s="207" t="s">
        <v>1047</v>
      </c>
      <c r="H160" s="208">
        <v>0.1</v>
      </c>
      <c r="I160" s="209"/>
      <c r="J160" s="210">
        <f>ROUND(I160*H160,2)</f>
        <v>0</v>
      </c>
      <c r="K160" s="206" t="s">
        <v>180</v>
      </c>
      <c r="L160" s="63"/>
      <c r="M160" s="211" t="s">
        <v>21</v>
      </c>
      <c r="N160" s="212" t="s">
        <v>42</v>
      </c>
      <c r="O160" s="44"/>
      <c r="P160" s="213">
        <f>O160*H160</f>
        <v>0</v>
      </c>
      <c r="Q160" s="213">
        <v>9.9000000000000008E-3</v>
      </c>
      <c r="R160" s="213">
        <f>Q160*H160</f>
        <v>9.9000000000000021E-4</v>
      </c>
      <c r="S160" s="213">
        <v>0</v>
      </c>
      <c r="T160" s="214">
        <f>S160*H160</f>
        <v>0</v>
      </c>
      <c r="AR160" s="26" t="s">
        <v>161</v>
      </c>
      <c r="AT160" s="26" t="s">
        <v>156</v>
      </c>
      <c r="AU160" s="26" t="s">
        <v>81</v>
      </c>
      <c r="AY160" s="26" t="s">
        <v>153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79</v>
      </c>
      <c r="BK160" s="215">
        <f>ROUND(I160*H160,2)</f>
        <v>0</v>
      </c>
      <c r="BL160" s="26" t="s">
        <v>161</v>
      </c>
      <c r="BM160" s="26" t="s">
        <v>1277</v>
      </c>
    </row>
    <row r="161" spans="2:65" s="1" customFormat="1" ht="31.5" customHeight="1">
      <c r="B161" s="43"/>
      <c r="C161" s="204" t="s">
        <v>471</v>
      </c>
      <c r="D161" s="204" t="s">
        <v>156</v>
      </c>
      <c r="E161" s="205" t="s">
        <v>1278</v>
      </c>
      <c r="F161" s="206" t="s">
        <v>1279</v>
      </c>
      <c r="G161" s="207" t="s">
        <v>189</v>
      </c>
      <c r="H161" s="208">
        <v>33</v>
      </c>
      <c r="I161" s="209"/>
      <c r="J161" s="210">
        <f>ROUND(I161*H161,2)</f>
        <v>0</v>
      </c>
      <c r="K161" s="206" t="s">
        <v>180</v>
      </c>
      <c r="L161" s="63"/>
      <c r="M161" s="211" t="s">
        <v>21</v>
      </c>
      <c r="N161" s="212" t="s">
        <v>42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161</v>
      </c>
      <c r="AT161" s="26" t="s">
        <v>156</v>
      </c>
      <c r="AU161" s="26" t="s">
        <v>81</v>
      </c>
      <c r="AY161" s="26" t="s">
        <v>153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79</v>
      </c>
      <c r="BK161" s="215">
        <f>ROUND(I161*H161,2)</f>
        <v>0</v>
      </c>
      <c r="BL161" s="26" t="s">
        <v>161</v>
      </c>
      <c r="BM161" s="26" t="s">
        <v>1280</v>
      </c>
    </row>
    <row r="162" spans="2:65" s="1" customFormat="1" ht="22.5" customHeight="1">
      <c r="B162" s="43"/>
      <c r="C162" s="204" t="s">
        <v>475</v>
      </c>
      <c r="D162" s="204" t="s">
        <v>156</v>
      </c>
      <c r="E162" s="205" t="s">
        <v>1281</v>
      </c>
      <c r="F162" s="206" t="s">
        <v>1282</v>
      </c>
      <c r="G162" s="207" t="s">
        <v>189</v>
      </c>
      <c r="H162" s="208">
        <v>33</v>
      </c>
      <c r="I162" s="209"/>
      <c r="J162" s="210">
        <f>ROUND(I162*H162,2)</f>
        <v>0</v>
      </c>
      <c r="K162" s="206" t="s">
        <v>180</v>
      </c>
      <c r="L162" s="63"/>
      <c r="M162" s="211" t="s">
        <v>21</v>
      </c>
      <c r="N162" s="212" t="s">
        <v>42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161</v>
      </c>
      <c r="AT162" s="26" t="s">
        <v>156</v>
      </c>
      <c r="AU162" s="26" t="s">
        <v>81</v>
      </c>
      <c r="AY162" s="26" t="s">
        <v>153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79</v>
      </c>
      <c r="BK162" s="215">
        <f>ROUND(I162*H162,2)</f>
        <v>0</v>
      </c>
      <c r="BL162" s="26" t="s">
        <v>161</v>
      </c>
      <c r="BM162" s="26" t="s">
        <v>1283</v>
      </c>
    </row>
    <row r="163" spans="2:65" s="1" customFormat="1" ht="22.5" customHeight="1">
      <c r="B163" s="43"/>
      <c r="C163" s="204" t="s">
        <v>479</v>
      </c>
      <c r="D163" s="204" t="s">
        <v>156</v>
      </c>
      <c r="E163" s="205" t="s">
        <v>1284</v>
      </c>
      <c r="F163" s="206" t="s">
        <v>1285</v>
      </c>
      <c r="G163" s="207" t="s">
        <v>521</v>
      </c>
      <c r="H163" s="208">
        <v>16.5</v>
      </c>
      <c r="I163" s="209"/>
      <c r="J163" s="210">
        <f>ROUND(I163*H163,2)</f>
        <v>0</v>
      </c>
      <c r="K163" s="206" t="s">
        <v>180</v>
      </c>
      <c r="L163" s="63"/>
      <c r="M163" s="211" t="s">
        <v>21</v>
      </c>
      <c r="N163" s="212" t="s">
        <v>42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161</v>
      </c>
      <c r="AT163" s="26" t="s">
        <v>156</v>
      </c>
      <c r="AU163" s="26" t="s">
        <v>81</v>
      </c>
      <c r="AY163" s="26" t="s">
        <v>153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79</v>
      </c>
      <c r="BK163" s="215">
        <f>ROUND(I163*H163,2)</f>
        <v>0</v>
      </c>
      <c r="BL163" s="26" t="s">
        <v>161</v>
      </c>
      <c r="BM163" s="26" t="s">
        <v>1286</v>
      </c>
    </row>
    <row r="164" spans="2:65" s="12" customFormat="1">
      <c r="B164" s="216"/>
      <c r="C164" s="217"/>
      <c r="D164" s="218" t="s">
        <v>163</v>
      </c>
      <c r="E164" s="219" t="s">
        <v>21</v>
      </c>
      <c r="F164" s="220" t="s">
        <v>1287</v>
      </c>
      <c r="G164" s="217"/>
      <c r="H164" s="221">
        <v>16.5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163</v>
      </c>
      <c r="AU164" s="227" t="s">
        <v>81</v>
      </c>
      <c r="AV164" s="12" t="s">
        <v>81</v>
      </c>
      <c r="AW164" s="12" t="s">
        <v>35</v>
      </c>
      <c r="AX164" s="12" t="s">
        <v>79</v>
      </c>
      <c r="AY164" s="227" t="s">
        <v>153</v>
      </c>
    </row>
    <row r="165" spans="2:65" s="1" customFormat="1" ht="22.5" customHeight="1">
      <c r="B165" s="43"/>
      <c r="C165" s="204" t="s">
        <v>481</v>
      </c>
      <c r="D165" s="204" t="s">
        <v>156</v>
      </c>
      <c r="E165" s="205" t="s">
        <v>1288</v>
      </c>
      <c r="F165" s="206" t="s">
        <v>1289</v>
      </c>
      <c r="G165" s="207" t="s">
        <v>521</v>
      </c>
      <c r="H165" s="208">
        <v>16.5</v>
      </c>
      <c r="I165" s="209"/>
      <c r="J165" s="210">
        <f>ROUND(I165*H165,2)</f>
        <v>0</v>
      </c>
      <c r="K165" s="206" t="s">
        <v>180</v>
      </c>
      <c r="L165" s="63"/>
      <c r="M165" s="211" t="s">
        <v>21</v>
      </c>
      <c r="N165" s="212" t="s">
        <v>42</v>
      </c>
      <c r="O165" s="44"/>
      <c r="P165" s="213">
        <f>O165*H165</f>
        <v>0</v>
      </c>
      <c r="Q165" s="213">
        <v>3.0000000000000001E-5</v>
      </c>
      <c r="R165" s="213">
        <f>Q165*H165</f>
        <v>4.95E-4</v>
      </c>
      <c r="S165" s="213">
        <v>0</v>
      </c>
      <c r="T165" s="214">
        <f>S165*H165</f>
        <v>0</v>
      </c>
      <c r="AR165" s="26" t="s">
        <v>161</v>
      </c>
      <c r="AT165" s="26" t="s">
        <v>156</v>
      </c>
      <c r="AU165" s="26" t="s">
        <v>81</v>
      </c>
      <c r="AY165" s="26" t="s">
        <v>153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6" t="s">
        <v>79</v>
      </c>
      <c r="BK165" s="215">
        <f>ROUND(I165*H165,2)</f>
        <v>0</v>
      </c>
      <c r="BL165" s="26" t="s">
        <v>161</v>
      </c>
      <c r="BM165" s="26" t="s">
        <v>1290</v>
      </c>
    </row>
    <row r="166" spans="2:65" s="1" customFormat="1" ht="31.5" customHeight="1">
      <c r="B166" s="43"/>
      <c r="C166" s="228" t="s">
        <v>485</v>
      </c>
      <c r="D166" s="228" t="s">
        <v>150</v>
      </c>
      <c r="E166" s="229" t="s">
        <v>1291</v>
      </c>
      <c r="F166" s="230" t="s">
        <v>1292</v>
      </c>
      <c r="G166" s="231" t="s">
        <v>159</v>
      </c>
      <c r="H166" s="232">
        <v>1</v>
      </c>
      <c r="I166" s="233"/>
      <c r="J166" s="234">
        <f>ROUND(I166*H166,2)</f>
        <v>0</v>
      </c>
      <c r="K166" s="230" t="s">
        <v>180</v>
      </c>
      <c r="L166" s="235"/>
      <c r="M166" s="236" t="s">
        <v>21</v>
      </c>
      <c r="N166" s="237" t="s">
        <v>42</v>
      </c>
      <c r="O166" s="44"/>
      <c r="P166" s="213">
        <f>O166*H166</f>
        <v>0</v>
      </c>
      <c r="Q166" s="213">
        <v>1.0129999999999999</v>
      </c>
      <c r="R166" s="213">
        <f>Q166*H166</f>
        <v>1.0129999999999999</v>
      </c>
      <c r="S166" s="213">
        <v>0</v>
      </c>
      <c r="T166" s="214">
        <f>S166*H166</f>
        <v>0</v>
      </c>
      <c r="AR166" s="26" t="s">
        <v>674</v>
      </c>
      <c r="AT166" s="26" t="s">
        <v>150</v>
      </c>
      <c r="AU166" s="26" t="s">
        <v>81</v>
      </c>
      <c r="AY166" s="26" t="s">
        <v>153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6" t="s">
        <v>79</v>
      </c>
      <c r="BK166" s="215">
        <f>ROUND(I166*H166,2)</f>
        <v>0</v>
      </c>
      <c r="BL166" s="26" t="s">
        <v>161</v>
      </c>
      <c r="BM166" s="26" t="s">
        <v>1293</v>
      </c>
    </row>
    <row r="167" spans="2:65" s="1" customFormat="1" ht="22.5" customHeight="1">
      <c r="B167" s="43"/>
      <c r="C167" s="228" t="s">
        <v>489</v>
      </c>
      <c r="D167" s="228" t="s">
        <v>150</v>
      </c>
      <c r="E167" s="229" t="s">
        <v>1294</v>
      </c>
      <c r="F167" s="230" t="s">
        <v>1295</v>
      </c>
      <c r="G167" s="231" t="s">
        <v>159</v>
      </c>
      <c r="H167" s="232">
        <v>1</v>
      </c>
      <c r="I167" s="233"/>
      <c r="J167" s="234">
        <f>ROUND(I167*H167,2)</f>
        <v>0</v>
      </c>
      <c r="K167" s="230" t="s">
        <v>180</v>
      </c>
      <c r="L167" s="235"/>
      <c r="M167" s="236" t="s">
        <v>21</v>
      </c>
      <c r="N167" s="237" t="s">
        <v>42</v>
      </c>
      <c r="O167" s="44"/>
      <c r="P167" s="213">
        <f>O167*H167</f>
        <v>0</v>
      </c>
      <c r="Q167" s="213">
        <v>0.44900000000000001</v>
      </c>
      <c r="R167" s="213">
        <f>Q167*H167</f>
        <v>0.44900000000000001</v>
      </c>
      <c r="S167" s="213">
        <v>0</v>
      </c>
      <c r="T167" s="214">
        <f>S167*H167</f>
        <v>0</v>
      </c>
      <c r="AR167" s="26" t="s">
        <v>674</v>
      </c>
      <c r="AT167" s="26" t="s">
        <v>150</v>
      </c>
      <c r="AU167" s="26" t="s">
        <v>81</v>
      </c>
      <c r="AY167" s="26" t="s">
        <v>153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79</v>
      </c>
      <c r="BK167" s="215">
        <f>ROUND(I167*H167,2)</f>
        <v>0</v>
      </c>
      <c r="BL167" s="26" t="s">
        <v>161</v>
      </c>
      <c r="BM167" s="26" t="s">
        <v>1296</v>
      </c>
    </row>
    <row r="168" spans="2:65" s="11" customFormat="1" ht="37.4" customHeight="1">
      <c r="B168" s="187"/>
      <c r="C168" s="188"/>
      <c r="D168" s="201" t="s">
        <v>70</v>
      </c>
      <c r="E168" s="246" t="s">
        <v>708</v>
      </c>
      <c r="F168" s="246" t="s">
        <v>709</v>
      </c>
      <c r="G168" s="188"/>
      <c r="H168" s="188"/>
      <c r="I168" s="191"/>
      <c r="J168" s="247">
        <f>BK168</f>
        <v>0</v>
      </c>
      <c r="K168" s="188"/>
      <c r="L168" s="193"/>
      <c r="M168" s="194"/>
      <c r="N168" s="195"/>
      <c r="O168" s="195"/>
      <c r="P168" s="196">
        <f>P169</f>
        <v>0</v>
      </c>
      <c r="Q168" s="195"/>
      <c r="R168" s="196">
        <f>R169</f>
        <v>0</v>
      </c>
      <c r="S168" s="195"/>
      <c r="T168" s="197">
        <f>T169</f>
        <v>0</v>
      </c>
      <c r="AR168" s="198" t="s">
        <v>173</v>
      </c>
      <c r="AT168" s="199" t="s">
        <v>70</v>
      </c>
      <c r="AU168" s="199" t="s">
        <v>71</v>
      </c>
      <c r="AY168" s="198" t="s">
        <v>153</v>
      </c>
      <c r="BK168" s="200">
        <f>BK169</f>
        <v>0</v>
      </c>
    </row>
    <row r="169" spans="2:65" s="1" customFormat="1" ht="22.5" customHeight="1">
      <c r="B169" s="43"/>
      <c r="C169" s="204" t="s">
        <v>493</v>
      </c>
      <c r="D169" s="204" t="s">
        <v>156</v>
      </c>
      <c r="E169" s="205" t="s">
        <v>716</v>
      </c>
      <c r="F169" s="206" t="s">
        <v>717</v>
      </c>
      <c r="G169" s="207" t="s">
        <v>297</v>
      </c>
      <c r="H169" s="208">
        <v>20</v>
      </c>
      <c r="I169" s="209"/>
      <c r="J169" s="210">
        <f>ROUND(I169*H169,2)</f>
        <v>0</v>
      </c>
      <c r="K169" s="206" t="s">
        <v>180</v>
      </c>
      <c r="L169" s="63"/>
      <c r="M169" s="211" t="s">
        <v>21</v>
      </c>
      <c r="N169" s="212" t="s">
        <v>42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713</v>
      </c>
      <c r="AT169" s="26" t="s">
        <v>156</v>
      </c>
      <c r="AU169" s="26" t="s">
        <v>79</v>
      </c>
      <c r="AY169" s="26" t="s">
        <v>153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79</v>
      </c>
      <c r="BK169" s="215">
        <f>ROUND(I169*H169,2)</f>
        <v>0</v>
      </c>
      <c r="BL169" s="26" t="s">
        <v>713</v>
      </c>
      <c r="BM169" s="26" t="s">
        <v>1297</v>
      </c>
    </row>
    <row r="170" spans="2:65" s="11" customFormat="1" ht="37.4" customHeight="1">
      <c r="B170" s="187"/>
      <c r="C170" s="188"/>
      <c r="D170" s="189" t="s">
        <v>70</v>
      </c>
      <c r="E170" s="190" t="s">
        <v>212</v>
      </c>
      <c r="F170" s="190" t="s">
        <v>213</v>
      </c>
      <c r="G170" s="188"/>
      <c r="H170" s="188"/>
      <c r="I170" s="191"/>
      <c r="J170" s="192">
        <f>BK170</f>
        <v>0</v>
      </c>
      <c r="K170" s="188"/>
      <c r="L170" s="193"/>
      <c r="M170" s="194"/>
      <c r="N170" s="195"/>
      <c r="O170" s="195"/>
      <c r="P170" s="196">
        <f>P171</f>
        <v>0</v>
      </c>
      <c r="Q170" s="195"/>
      <c r="R170" s="196">
        <f>R171</f>
        <v>0</v>
      </c>
      <c r="S170" s="195"/>
      <c r="T170" s="197">
        <f>T171</f>
        <v>0</v>
      </c>
      <c r="AR170" s="198" t="s">
        <v>173</v>
      </c>
      <c r="AT170" s="199" t="s">
        <v>70</v>
      </c>
      <c r="AU170" s="199" t="s">
        <v>71</v>
      </c>
      <c r="AY170" s="198" t="s">
        <v>153</v>
      </c>
      <c r="BK170" s="200">
        <f>BK171</f>
        <v>0</v>
      </c>
    </row>
    <row r="171" spans="2:65" s="11" customFormat="1" ht="19.899999999999999" customHeight="1">
      <c r="B171" s="187"/>
      <c r="C171" s="188"/>
      <c r="D171" s="201" t="s">
        <v>70</v>
      </c>
      <c r="E171" s="202" t="s">
        <v>241</v>
      </c>
      <c r="F171" s="202" t="s">
        <v>213</v>
      </c>
      <c r="G171" s="188"/>
      <c r="H171" s="188"/>
      <c r="I171" s="191"/>
      <c r="J171" s="203">
        <f>BK171</f>
        <v>0</v>
      </c>
      <c r="K171" s="188"/>
      <c r="L171" s="193"/>
      <c r="M171" s="194"/>
      <c r="N171" s="195"/>
      <c r="O171" s="195"/>
      <c r="P171" s="196">
        <f>SUM(P172:P173)</f>
        <v>0</v>
      </c>
      <c r="Q171" s="195"/>
      <c r="R171" s="196">
        <f>SUM(R172:R173)</f>
        <v>0</v>
      </c>
      <c r="S171" s="195"/>
      <c r="T171" s="197">
        <f>SUM(T172:T173)</f>
        <v>0</v>
      </c>
      <c r="AR171" s="198" t="s">
        <v>173</v>
      </c>
      <c r="AT171" s="199" t="s">
        <v>70</v>
      </c>
      <c r="AU171" s="199" t="s">
        <v>79</v>
      </c>
      <c r="AY171" s="198" t="s">
        <v>153</v>
      </c>
      <c r="BK171" s="200">
        <f>SUM(BK172:BK173)</f>
        <v>0</v>
      </c>
    </row>
    <row r="172" spans="2:65" s="1" customFormat="1" ht="22.5" customHeight="1">
      <c r="B172" s="43"/>
      <c r="C172" s="228" t="s">
        <v>497</v>
      </c>
      <c r="D172" s="228" t="s">
        <v>150</v>
      </c>
      <c r="E172" s="229" t="s">
        <v>875</v>
      </c>
      <c r="F172" s="230" t="s">
        <v>876</v>
      </c>
      <c r="G172" s="231" t="s">
        <v>245</v>
      </c>
      <c r="H172" s="232">
        <v>1</v>
      </c>
      <c r="I172" s="233"/>
      <c r="J172" s="234">
        <f>ROUND(I172*H172,2)</f>
        <v>0</v>
      </c>
      <c r="K172" s="230" t="s">
        <v>21</v>
      </c>
      <c r="L172" s="235"/>
      <c r="M172" s="236" t="s">
        <v>21</v>
      </c>
      <c r="N172" s="237" t="s">
        <v>42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167</v>
      </c>
      <c r="AT172" s="26" t="s">
        <v>150</v>
      </c>
      <c r="AU172" s="26" t="s">
        <v>81</v>
      </c>
      <c r="AY172" s="26" t="s">
        <v>153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79</v>
      </c>
      <c r="BK172" s="215">
        <f>ROUND(I172*H172,2)</f>
        <v>0</v>
      </c>
      <c r="BL172" s="26" t="s">
        <v>167</v>
      </c>
      <c r="BM172" s="26" t="s">
        <v>1298</v>
      </c>
    </row>
    <row r="173" spans="2:65" s="1" customFormat="1" ht="22.5" customHeight="1">
      <c r="B173" s="43"/>
      <c r="C173" s="228" t="s">
        <v>500</v>
      </c>
      <c r="D173" s="228" t="s">
        <v>150</v>
      </c>
      <c r="E173" s="229" t="s">
        <v>252</v>
      </c>
      <c r="F173" s="230" t="s">
        <v>1299</v>
      </c>
      <c r="G173" s="231" t="s">
        <v>245</v>
      </c>
      <c r="H173" s="232">
        <v>1</v>
      </c>
      <c r="I173" s="233"/>
      <c r="J173" s="234">
        <f>ROUND(I173*H173,2)</f>
        <v>0</v>
      </c>
      <c r="K173" s="230" t="s">
        <v>21</v>
      </c>
      <c r="L173" s="235"/>
      <c r="M173" s="236" t="s">
        <v>21</v>
      </c>
      <c r="N173" s="237" t="s">
        <v>42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674</v>
      </c>
      <c r="AT173" s="26" t="s">
        <v>150</v>
      </c>
      <c r="AU173" s="26" t="s">
        <v>81</v>
      </c>
      <c r="AY173" s="26" t="s">
        <v>153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79</v>
      </c>
      <c r="BK173" s="215">
        <f>ROUND(I173*H173,2)</f>
        <v>0</v>
      </c>
      <c r="BL173" s="26" t="s">
        <v>161</v>
      </c>
      <c r="BM173" s="26" t="s">
        <v>1300</v>
      </c>
    </row>
    <row r="174" spans="2:65" s="11" customFormat="1" ht="37.4" customHeight="1">
      <c r="B174" s="187"/>
      <c r="C174" s="188"/>
      <c r="D174" s="189" t="s">
        <v>70</v>
      </c>
      <c r="E174" s="190" t="s">
        <v>266</v>
      </c>
      <c r="F174" s="190" t="s">
        <v>267</v>
      </c>
      <c r="G174" s="188"/>
      <c r="H174" s="188"/>
      <c r="I174" s="191"/>
      <c r="J174" s="192">
        <f>BK174</f>
        <v>0</v>
      </c>
      <c r="K174" s="188"/>
      <c r="L174" s="193"/>
      <c r="M174" s="194"/>
      <c r="N174" s="195"/>
      <c r="O174" s="195"/>
      <c r="P174" s="196">
        <f>P175+P178+P181+P183</f>
        <v>0</v>
      </c>
      <c r="Q174" s="195"/>
      <c r="R174" s="196">
        <f>R175+R178+R181+R183</f>
        <v>0</v>
      </c>
      <c r="S174" s="195"/>
      <c r="T174" s="197">
        <f>T175+T178+T181+T183</f>
        <v>0</v>
      </c>
      <c r="AR174" s="198" t="s">
        <v>177</v>
      </c>
      <c r="AT174" s="199" t="s">
        <v>70</v>
      </c>
      <c r="AU174" s="199" t="s">
        <v>71</v>
      </c>
      <c r="AY174" s="198" t="s">
        <v>153</v>
      </c>
      <c r="BK174" s="200">
        <f>BK175+BK178+BK181+BK183</f>
        <v>0</v>
      </c>
    </row>
    <row r="175" spans="2:65" s="11" customFormat="1" ht="19.899999999999999" customHeight="1">
      <c r="B175" s="187"/>
      <c r="C175" s="188"/>
      <c r="D175" s="201" t="s">
        <v>70</v>
      </c>
      <c r="E175" s="202" t="s">
        <v>268</v>
      </c>
      <c r="F175" s="202" t="s">
        <v>269</v>
      </c>
      <c r="G175" s="188"/>
      <c r="H175" s="188"/>
      <c r="I175" s="191"/>
      <c r="J175" s="203">
        <f>BK175</f>
        <v>0</v>
      </c>
      <c r="K175" s="188"/>
      <c r="L175" s="193"/>
      <c r="M175" s="194"/>
      <c r="N175" s="195"/>
      <c r="O175" s="195"/>
      <c r="P175" s="196">
        <f>SUM(P176:P177)</f>
        <v>0</v>
      </c>
      <c r="Q175" s="195"/>
      <c r="R175" s="196">
        <f>SUM(R176:R177)</f>
        <v>0</v>
      </c>
      <c r="S175" s="195"/>
      <c r="T175" s="197">
        <f>SUM(T176:T177)</f>
        <v>0</v>
      </c>
      <c r="AR175" s="198" t="s">
        <v>177</v>
      </c>
      <c r="AT175" s="199" t="s">
        <v>70</v>
      </c>
      <c r="AU175" s="199" t="s">
        <v>79</v>
      </c>
      <c r="AY175" s="198" t="s">
        <v>153</v>
      </c>
      <c r="BK175" s="200">
        <f>SUM(BK176:BK177)</f>
        <v>0</v>
      </c>
    </row>
    <row r="176" spans="2:65" s="1" customFormat="1" ht="22.5" customHeight="1">
      <c r="B176" s="43"/>
      <c r="C176" s="204" t="s">
        <v>504</v>
      </c>
      <c r="D176" s="204" t="s">
        <v>156</v>
      </c>
      <c r="E176" s="205" t="s">
        <v>1301</v>
      </c>
      <c r="F176" s="206" t="s">
        <v>1302</v>
      </c>
      <c r="G176" s="207" t="s">
        <v>273</v>
      </c>
      <c r="H176" s="208">
        <v>1</v>
      </c>
      <c r="I176" s="209"/>
      <c r="J176" s="210">
        <f>ROUND(I176*H176,2)</f>
        <v>0</v>
      </c>
      <c r="K176" s="206" t="s">
        <v>21</v>
      </c>
      <c r="L176" s="63"/>
      <c r="M176" s="211" t="s">
        <v>21</v>
      </c>
      <c r="N176" s="212" t="s">
        <v>42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274</v>
      </c>
      <c r="AT176" s="26" t="s">
        <v>156</v>
      </c>
      <c r="AU176" s="26" t="s">
        <v>81</v>
      </c>
      <c r="AY176" s="26" t="s">
        <v>153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79</v>
      </c>
      <c r="BK176" s="215">
        <f>ROUND(I176*H176,2)</f>
        <v>0</v>
      </c>
      <c r="BL176" s="26" t="s">
        <v>274</v>
      </c>
      <c r="BM176" s="26" t="s">
        <v>1303</v>
      </c>
    </row>
    <row r="177" spans="2:65" s="1" customFormat="1" ht="22.5" customHeight="1">
      <c r="B177" s="43"/>
      <c r="C177" s="204" t="s">
        <v>508</v>
      </c>
      <c r="D177" s="204" t="s">
        <v>156</v>
      </c>
      <c r="E177" s="205" t="s">
        <v>271</v>
      </c>
      <c r="F177" s="206" t="s">
        <v>272</v>
      </c>
      <c r="G177" s="207" t="s">
        <v>273</v>
      </c>
      <c r="H177" s="208">
        <v>1</v>
      </c>
      <c r="I177" s="209"/>
      <c r="J177" s="210">
        <f>ROUND(I177*H177,2)</f>
        <v>0</v>
      </c>
      <c r="K177" s="206" t="s">
        <v>180</v>
      </c>
      <c r="L177" s="63"/>
      <c r="M177" s="211" t="s">
        <v>21</v>
      </c>
      <c r="N177" s="212" t="s">
        <v>42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274</v>
      </c>
      <c r="AT177" s="26" t="s">
        <v>156</v>
      </c>
      <c r="AU177" s="26" t="s">
        <v>81</v>
      </c>
      <c r="AY177" s="26" t="s">
        <v>153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79</v>
      </c>
      <c r="BK177" s="215">
        <f>ROUND(I177*H177,2)</f>
        <v>0</v>
      </c>
      <c r="BL177" s="26" t="s">
        <v>274</v>
      </c>
      <c r="BM177" s="26" t="s">
        <v>1304</v>
      </c>
    </row>
    <row r="178" spans="2:65" s="11" customFormat="1" ht="29.9" customHeight="1">
      <c r="B178" s="187"/>
      <c r="C178" s="188"/>
      <c r="D178" s="201" t="s">
        <v>70</v>
      </c>
      <c r="E178" s="202" t="s">
        <v>276</v>
      </c>
      <c r="F178" s="202" t="s">
        <v>277</v>
      </c>
      <c r="G178" s="188"/>
      <c r="H178" s="188"/>
      <c r="I178" s="191"/>
      <c r="J178" s="203">
        <f>BK178</f>
        <v>0</v>
      </c>
      <c r="K178" s="188"/>
      <c r="L178" s="193"/>
      <c r="M178" s="194"/>
      <c r="N178" s="195"/>
      <c r="O178" s="195"/>
      <c r="P178" s="196">
        <f>SUM(P179:P180)</f>
        <v>0</v>
      </c>
      <c r="Q178" s="195"/>
      <c r="R178" s="196">
        <f>SUM(R179:R180)</f>
        <v>0</v>
      </c>
      <c r="S178" s="195"/>
      <c r="T178" s="197">
        <f>SUM(T179:T180)</f>
        <v>0</v>
      </c>
      <c r="AR178" s="198" t="s">
        <v>177</v>
      </c>
      <c r="AT178" s="199" t="s">
        <v>70</v>
      </c>
      <c r="AU178" s="199" t="s">
        <v>79</v>
      </c>
      <c r="AY178" s="198" t="s">
        <v>153</v>
      </c>
      <c r="BK178" s="200">
        <f>SUM(BK179:BK180)</f>
        <v>0</v>
      </c>
    </row>
    <row r="179" spans="2:65" s="1" customFormat="1" ht="22.5" customHeight="1">
      <c r="B179" s="43"/>
      <c r="C179" s="204" t="s">
        <v>512</v>
      </c>
      <c r="D179" s="204" t="s">
        <v>156</v>
      </c>
      <c r="E179" s="205" t="s">
        <v>279</v>
      </c>
      <c r="F179" s="206" t="s">
        <v>280</v>
      </c>
      <c r="G179" s="207" t="s">
        <v>273</v>
      </c>
      <c r="H179" s="208">
        <v>1</v>
      </c>
      <c r="I179" s="209"/>
      <c r="J179" s="210">
        <f>ROUND(I179*H179,2)</f>
        <v>0</v>
      </c>
      <c r="K179" s="206" t="s">
        <v>160</v>
      </c>
      <c r="L179" s="63"/>
      <c r="M179" s="211" t="s">
        <v>21</v>
      </c>
      <c r="N179" s="212" t="s">
        <v>42</v>
      </c>
      <c r="O179" s="4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26" t="s">
        <v>274</v>
      </c>
      <c r="AT179" s="26" t="s">
        <v>156</v>
      </c>
      <c r="AU179" s="26" t="s">
        <v>81</v>
      </c>
      <c r="AY179" s="26" t="s">
        <v>153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6" t="s">
        <v>79</v>
      </c>
      <c r="BK179" s="215">
        <f>ROUND(I179*H179,2)</f>
        <v>0</v>
      </c>
      <c r="BL179" s="26" t="s">
        <v>274</v>
      </c>
      <c r="BM179" s="26" t="s">
        <v>1305</v>
      </c>
    </row>
    <row r="180" spans="2:65" s="1" customFormat="1" ht="22.5" customHeight="1">
      <c r="B180" s="43"/>
      <c r="C180" s="204" t="s">
        <v>518</v>
      </c>
      <c r="D180" s="204" t="s">
        <v>156</v>
      </c>
      <c r="E180" s="205" t="s">
        <v>283</v>
      </c>
      <c r="F180" s="206" t="s">
        <v>284</v>
      </c>
      <c r="G180" s="207" t="s">
        <v>273</v>
      </c>
      <c r="H180" s="208">
        <v>1</v>
      </c>
      <c r="I180" s="209"/>
      <c r="J180" s="210">
        <f>ROUND(I180*H180,2)</f>
        <v>0</v>
      </c>
      <c r="K180" s="206" t="s">
        <v>180</v>
      </c>
      <c r="L180" s="63"/>
      <c r="M180" s="211" t="s">
        <v>21</v>
      </c>
      <c r="N180" s="212" t="s">
        <v>42</v>
      </c>
      <c r="O180" s="4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6" t="s">
        <v>274</v>
      </c>
      <c r="AT180" s="26" t="s">
        <v>156</v>
      </c>
      <c r="AU180" s="26" t="s">
        <v>81</v>
      </c>
      <c r="AY180" s="26" t="s">
        <v>153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79</v>
      </c>
      <c r="BK180" s="215">
        <f>ROUND(I180*H180,2)</f>
        <v>0</v>
      </c>
      <c r="BL180" s="26" t="s">
        <v>274</v>
      </c>
      <c r="BM180" s="26" t="s">
        <v>1306</v>
      </c>
    </row>
    <row r="181" spans="2:65" s="11" customFormat="1" ht="29.9" customHeight="1">
      <c r="B181" s="187"/>
      <c r="C181" s="188"/>
      <c r="D181" s="201" t="s">
        <v>70</v>
      </c>
      <c r="E181" s="202" t="s">
        <v>286</v>
      </c>
      <c r="F181" s="202" t="s">
        <v>287</v>
      </c>
      <c r="G181" s="188"/>
      <c r="H181" s="188"/>
      <c r="I181" s="191"/>
      <c r="J181" s="203">
        <f>BK181</f>
        <v>0</v>
      </c>
      <c r="K181" s="188"/>
      <c r="L181" s="193"/>
      <c r="M181" s="194"/>
      <c r="N181" s="195"/>
      <c r="O181" s="195"/>
      <c r="P181" s="196">
        <f>P182</f>
        <v>0</v>
      </c>
      <c r="Q181" s="195"/>
      <c r="R181" s="196">
        <f>R182</f>
        <v>0</v>
      </c>
      <c r="S181" s="195"/>
      <c r="T181" s="197">
        <f>T182</f>
        <v>0</v>
      </c>
      <c r="AR181" s="198" t="s">
        <v>177</v>
      </c>
      <c r="AT181" s="199" t="s">
        <v>70</v>
      </c>
      <c r="AU181" s="199" t="s">
        <v>79</v>
      </c>
      <c r="AY181" s="198" t="s">
        <v>153</v>
      </c>
      <c r="BK181" s="200">
        <f>BK182</f>
        <v>0</v>
      </c>
    </row>
    <row r="182" spans="2:65" s="1" customFormat="1" ht="22.5" customHeight="1">
      <c r="B182" s="43"/>
      <c r="C182" s="204" t="s">
        <v>524</v>
      </c>
      <c r="D182" s="204" t="s">
        <v>156</v>
      </c>
      <c r="E182" s="205" t="s">
        <v>1307</v>
      </c>
      <c r="F182" s="206" t="s">
        <v>1308</v>
      </c>
      <c r="G182" s="207" t="s">
        <v>273</v>
      </c>
      <c r="H182" s="208">
        <v>1</v>
      </c>
      <c r="I182" s="209"/>
      <c r="J182" s="210">
        <f>ROUND(I182*H182,2)</f>
        <v>0</v>
      </c>
      <c r="K182" s="206" t="s">
        <v>160</v>
      </c>
      <c r="L182" s="63"/>
      <c r="M182" s="211" t="s">
        <v>21</v>
      </c>
      <c r="N182" s="212" t="s">
        <v>42</v>
      </c>
      <c r="O182" s="4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AR182" s="26" t="s">
        <v>274</v>
      </c>
      <c r="AT182" s="26" t="s">
        <v>156</v>
      </c>
      <c r="AU182" s="26" t="s">
        <v>81</v>
      </c>
      <c r="AY182" s="26" t="s">
        <v>153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6" t="s">
        <v>79</v>
      </c>
      <c r="BK182" s="215">
        <f>ROUND(I182*H182,2)</f>
        <v>0</v>
      </c>
      <c r="BL182" s="26" t="s">
        <v>274</v>
      </c>
      <c r="BM182" s="26" t="s">
        <v>1309</v>
      </c>
    </row>
    <row r="183" spans="2:65" s="11" customFormat="1" ht="29.9" customHeight="1">
      <c r="B183" s="187"/>
      <c r="C183" s="188"/>
      <c r="D183" s="201" t="s">
        <v>70</v>
      </c>
      <c r="E183" s="202" t="s">
        <v>292</v>
      </c>
      <c r="F183" s="202" t="s">
        <v>293</v>
      </c>
      <c r="G183" s="188"/>
      <c r="H183" s="188"/>
      <c r="I183" s="191"/>
      <c r="J183" s="203">
        <f>BK183</f>
        <v>0</v>
      </c>
      <c r="K183" s="188"/>
      <c r="L183" s="193"/>
      <c r="M183" s="194"/>
      <c r="N183" s="195"/>
      <c r="O183" s="195"/>
      <c r="P183" s="196">
        <f>P184</f>
        <v>0</v>
      </c>
      <c r="Q183" s="195"/>
      <c r="R183" s="196">
        <f>R184</f>
        <v>0</v>
      </c>
      <c r="S183" s="195"/>
      <c r="T183" s="197">
        <f>T184</f>
        <v>0</v>
      </c>
      <c r="AR183" s="198" t="s">
        <v>177</v>
      </c>
      <c r="AT183" s="199" t="s">
        <v>70</v>
      </c>
      <c r="AU183" s="199" t="s">
        <v>79</v>
      </c>
      <c r="AY183" s="198" t="s">
        <v>153</v>
      </c>
      <c r="BK183" s="200">
        <f>BK184</f>
        <v>0</v>
      </c>
    </row>
    <row r="184" spans="2:65" s="1" customFormat="1" ht="22.5" customHeight="1">
      <c r="B184" s="43"/>
      <c r="C184" s="204" t="s">
        <v>529</v>
      </c>
      <c r="D184" s="204" t="s">
        <v>156</v>
      </c>
      <c r="E184" s="205" t="s">
        <v>300</v>
      </c>
      <c r="F184" s="206" t="s">
        <v>301</v>
      </c>
      <c r="G184" s="207" t="s">
        <v>273</v>
      </c>
      <c r="H184" s="208">
        <v>1</v>
      </c>
      <c r="I184" s="209"/>
      <c r="J184" s="210">
        <f>ROUND(I184*H184,2)</f>
        <v>0</v>
      </c>
      <c r="K184" s="206" t="s">
        <v>21</v>
      </c>
      <c r="L184" s="63"/>
      <c r="M184" s="211" t="s">
        <v>21</v>
      </c>
      <c r="N184" s="241" t="s">
        <v>42</v>
      </c>
      <c r="O184" s="242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AR184" s="26" t="s">
        <v>274</v>
      </c>
      <c r="AT184" s="26" t="s">
        <v>156</v>
      </c>
      <c r="AU184" s="26" t="s">
        <v>81</v>
      </c>
      <c r="AY184" s="26" t="s">
        <v>153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6" t="s">
        <v>79</v>
      </c>
      <c r="BK184" s="215">
        <f>ROUND(I184*H184,2)</f>
        <v>0</v>
      </c>
      <c r="BL184" s="26" t="s">
        <v>274</v>
      </c>
      <c r="BM184" s="26" t="s">
        <v>1310</v>
      </c>
    </row>
    <row r="185" spans="2:65" s="1" customFormat="1" ht="7" customHeight="1">
      <c r="B185" s="58"/>
      <c r="C185" s="59"/>
      <c r="D185" s="59"/>
      <c r="E185" s="59"/>
      <c r="F185" s="59"/>
      <c r="G185" s="59"/>
      <c r="H185" s="59"/>
      <c r="I185" s="150"/>
      <c r="J185" s="59"/>
      <c r="K185" s="59"/>
      <c r="L185" s="63"/>
    </row>
  </sheetData>
  <sheetProtection algorithmName="SHA-512" hashValue="ut/Q5XvEmqI5Pt+v1V4mjTj2jG2TqLoLG//VTOVOOBE5SXeYMdnLY1/ibeSDDeYICmaWY1ciItNWZUVnFVNaIA==" saltValue="lUfh2BiWk+rdMrWZBB3JLg==" spinCount="100000" sheet="1" objects="1" scenarios="1" formatCells="0" formatColumns="0" formatRows="0" sort="0" autoFilter="0"/>
  <autoFilter ref="C98:K184"/>
  <mergeCells count="12">
    <mergeCell ref="E89:H89"/>
    <mergeCell ref="E91:H91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7:H8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8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22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112</v>
      </c>
      <c r="G1" s="428" t="s">
        <v>113</v>
      </c>
      <c r="H1" s="428"/>
      <c r="I1" s="126"/>
      <c r="J1" s="125" t="s">
        <v>114</v>
      </c>
      <c r="K1" s="124" t="s">
        <v>115</v>
      </c>
      <c r="L1" s="125" t="s">
        <v>116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6" t="s">
        <v>101</v>
      </c>
    </row>
    <row r="3" spans="1:70" ht="7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81</v>
      </c>
    </row>
    <row r="4" spans="1:70" ht="37" customHeight="1">
      <c r="B4" s="30"/>
      <c r="C4" s="31"/>
      <c r="D4" s="32" t="s">
        <v>117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Výměna technologie měnírny Bory - DPS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118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1145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1146</v>
      </c>
      <c r="E10" s="44"/>
      <c r="F10" s="44"/>
      <c r="G10" s="44"/>
      <c r="H10" s="44"/>
      <c r="I10" s="129"/>
      <c r="J10" s="44"/>
      <c r="K10" s="47"/>
    </row>
    <row r="11" spans="1:70" s="1" customFormat="1" ht="37" customHeight="1">
      <c r="B11" s="43"/>
      <c r="C11" s="44"/>
      <c r="D11" s="44"/>
      <c r="E11" s="431" t="s">
        <v>1311</v>
      </c>
      <c r="F11" s="432"/>
      <c r="G11" s="432"/>
      <c r="H11" s="432"/>
      <c r="I11" s="129"/>
      <c r="J11" s="44"/>
      <c r="K11" s="47"/>
    </row>
    <row r="12" spans="1:70" s="1" customFormat="1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18. 7. 2017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7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7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30</v>
      </c>
      <c r="J23" s="37" t="str">
        <f>IF('Rekapitulace stavby'!AN17="","",'Rekapitulace stavby'!AN17)</f>
        <v/>
      </c>
      <c r="K23" s="47"/>
    </row>
    <row r="24" spans="2:11" s="1" customFormat="1" ht="7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5" customHeight="1">
      <c r="B25" s="43"/>
      <c r="C25" s="44"/>
      <c r="D25" s="39" t="s">
        <v>36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421" t="s">
        <v>21</v>
      </c>
      <c r="F26" s="421"/>
      <c r="G26" s="421"/>
      <c r="H26" s="421"/>
      <c r="I26" s="134"/>
      <c r="J26" s="133"/>
      <c r="K26" s="135"/>
    </row>
    <row r="27" spans="2:11" s="1" customFormat="1" ht="7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7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4" customHeight="1">
      <c r="B29" s="43"/>
      <c r="C29" s="44"/>
      <c r="D29" s="138" t="s">
        <v>37</v>
      </c>
      <c r="E29" s="44"/>
      <c r="F29" s="44"/>
      <c r="G29" s="44"/>
      <c r="H29" s="44"/>
      <c r="I29" s="129"/>
      <c r="J29" s="139">
        <f>ROUND(J95,2)</f>
        <v>0</v>
      </c>
      <c r="K29" s="47"/>
    </row>
    <row r="30" spans="2:11" s="1" customFormat="1" ht="7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5" customHeight="1">
      <c r="B31" s="43"/>
      <c r="C31" s="44"/>
      <c r="D31" s="44"/>
      <c r="E31" s="44"/>
      <c r="F31" s="48" t="s">
        <v>39</v>
      </c>
      <c r="G31" s="44"/>
      <c r="H31" s="44"/>
      <c r="I31" s="140" t="s">
        <v>38</v>
      </c>
      <c r="J31" s="48" t="s">
        <v>40</v>
      </c>
      <c r="K31" s="47"/>
    </row>
    <row r="32" spans="2:11" s="1" customFormat="1" ht="14.5" customHeight="1">
      <c r="B32" s="43"/>
      <c r="C32" s="44"/>
      <c r="D32" s="51" t="s">
        <v>41</v>
      </c>
      <c r="E32" s="51" t="s">
        <v>42</v>
      </c>
      <c r="F32" s="141">
        <f>ROUND(SUM(BE95:BE147), 2)</f>
        <v>0</v>
      </c>
      <c r="G32" s="44"/>
      <c r="H32" s="44"/>
      <c r="I32" s="142">
        <v>0.21</v>
      </c>
      <c r="J32" s="141">
        <f>ROUND(ROUND((SUM(BE95:BE147)), 2)*I32, 2)</f>
        <v>0</v>
      </c>
      <c r="K32" s="47"/>
    </row>
    <row r="33" spans="2:11" s="1" customFormat="1" ht="14.5" customHeight="1">
      <c r="B33" s="43"/>
      <c r="C33" s="44"/>
      <c r="D33" s="44"/>
      <c r="E33" s="51" t="s">
        <v>43</v>
      </c>
      <c r="F33" s="141">
        <f>ROUND(SUM(BF95:BF147), 2)</f>
        <v>0</v>
      </c>
      <c r="G33" s="44"/>
      <c r="H33" s="44"/>
      <c r="I33" s="142">
        <v>0.15</v>
      </c>
      <c r="J33" s="141">
        <f>ROUND(ROUND((SUM(BF95:BF147)), 2)*I33, 2)</f>
        <v>0</v>
      </c>
      <c r="K33" s="47"/>
    </row>
    <row r="34" spans="2:11" s="1" customFormat="1" ht="14.5" hidden="1" customHeight="1">
      <c r="B34" s="43"/>
      <c r="C34" s="44"/>
      <c r="D34" s="44"/>
      <c r="E34" s="51" t="s">
        <v>44</v>
      </c>
      <c r="F34" s="141">
        <f>ROUND(SUM(BG95:BG147),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5" hidden="1" customHeight="1">
      <c r="B35" s="43"/>
      <c r="C35" s="44"/>
      <c r="D35" s="44"/>
      <c r="E35" s="51" t="s">
        <v>45</v>
      </c>
      <c r="F35" s="141">
        <f>ROUND(SUM(BH95:BH147),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5" hidden="1" customHeight="1">
      <c r="B36" s="43"/>
      <c r="C36" s="44"/>
      <c r="D36" s="44"/>
      <c r="E36" s="51" t="s">
        <v>46</v>
      </c>
      <c r="F36" s="141">
        <f>ROUND(SUM(BI95:BI147),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7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4" customHeight="1">
      <c r="B38" s="43"/>
      <c r="C38" s="143"/>
      <c r="D38" s="144" t="s">
        <v>47</v>
      </c>
      <c r="E38" s="81"/>
      <c r="F38" s="81"/>
      <c r="G38" s="145" t="s">
        <v>48</v>
      </c>
      <c r="H38" s="146" t="s">
        <v>49</v>
      </c>
      <c r="I38" s="147"/>
      <c r="J38" s="148">
        <f>SUM(J29:J36)</f>
        <v>0</v>
      </c>
      <c r="K38" s="149"/>
    </row>
    <row r="39" spans="2:11" s="1" customFormat="1" ht="14.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7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7" customHeight="1">
      <c r="B44" s="43"/>
      <c r="C44" s="32" t="s">
        <v>120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7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Výměna technologie měnírny Bory - DPS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118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1145</v>
      </c>
      <c r="F49" s="432"/>
      <c r="G49" s="432"/>
      <c r="H49" s="432"/>
      <c r="I49" s="129"/>
      <c r="J49" s="44"/>
      <c r="K49" s="47"/>
    </row>
    <row r="50" spans="2:47" s="1" customFormat="1" ht="14.5" customHeight="1">
      <c r="B50" s="43"/>
      <c r="C50" s="39" t="s">
        <v>1146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2 - Hromosvod</v>
      </c>
      <c r="F51" s="432"/>
      <c r="G51" s="432"/>
      <c r="H51" s="432"/>
      <c r="I51" s="129"/>
      <c r="J51" s="44"/>
      <c r="K51" s="47"/>
    </row>
    <row r="52" spans="2:47" s="1" customFormat="1" ht="7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Plzeň</v>
      </c>
      <c r="G53" s="44"/>
      <c r="H53" s="44"/>
      <c r="I53" s="130" t="s">
        <v>25</v>
      </c>
      <c r="J53" s="131" t="str">
        <f>IF(J14="","",J14)</f>
        <v>18. 7. 2017</v>
      </c>
      <c r="K53" s="47"/>
    </row>
    <row r="54" spans="2:47" s="1" customFormat="1" ht="7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>Plzeňské městské dopravní podniky, a.s.</v>
      </c>
      <c r="G55" s="44"/>
      <c r="H55" s="44"/>
      <c r="I55" s="130" t="s">
        <v>33</v>
      </c>
      <c r="J55" s="37" t="str">
        <f>E23</f>
        <v xml:space="preserve"> </v>
      </c>
      <c r="K55" s="47"/>
    </row>
    <row r="56" spans="2:47" s="1" customFormat="1" ht="14.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4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121</v>
      </c>
      <c r="D58" s="143"/>
      <c r="E58" s="143"/>
      <c r="F58" s="143"/>
      <c r="G58" s="143"/>
      <c r="H58" s="143"/>
      <c r="I58" s="156"/>
      <c r="J58" s="157" t="s">
        <v>122</v>
      </c>
      <c r="K58" s="158"/>
    </row>
    <row r="59" spans="2:47" s="1" customFormat="1" ht="10.4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123</v>
      </c>
      <c r="D60" s="44"/>
      <c r="E60" s="44"/>
      <c r="F60" s="44"/>
      <c r="G60" s="44"/>
      <c r="H60" s="44"/>
      <c r="I60" s="129"/>
      <c r="J60" s="139">
        <f>J95</f>
        <v>0</v>
      </c>
      <c r="K60" s="47"/>
      <c r="AU60" s="26" t="s">
        <v>124</v>
      </c>
    </row>
    <row r="61" spans="2:47" s="8" customFormat="1" ht="25" customHeight="1">
      <c r="B61" s="160"/>
      <c r="C61" s="161"/>
      <c r="D61" s="162" t="s">
        <v>1150</v>
      </c>
      <c r="E61" s="163"/>
      <c r="F61" s="163"/>
      <c r="G61" s="163"/>
      <c r="H61" s="163"/>
      <c r="I61" s="164"/>
      <c r="J61" s="165">
        <f>J96</f>
        <v>0</v>
      </c>
      <c r="K61" s="166"/>
    </row>
    <row r="62" spans="2:47" s="9" customFormat="1" ht="19.899999999999999" customHeight="1">
      <c r="B62" s="167"/>
      <c r="C62" s="168"/>
      <c r="D62" s="169" t="s">
        <v>309</v>
      </c>
      <c r="E62" s="170"/>
      <c r="F62" s="170"/>
      <c r="G62" s="170"/>
      <c r="H62" s="170"/>
      <c r="I62" s="171"/>
      <c r="J62" s="172">
        <f>J97</f>
        <v>0</v>
      </c>
      <c r="K62" s="173"/>
    </row>
    <row r="63" spans="2:47" s="8" customFormat="1" ht="25" customHeight="1">
      <c r="B63" s="160"/>
      <c r="C63" s="161"/>
      <c r="D63" s="162" t="s">
        <v>125</v>
      </c>
      <c r="E63" s="163"/>
      <c r="F63" s="163"/>
      <c r="G63" s="163"/>
      <c r="H63" s="163"/>
      <c r="I63" s="164"/>
      <c r="J63" s="165">
        <f>J100</f>
        <v>0</v>
      </c>
      <c r="K63" s="166"/>
    </row>
    <row r="64" spans="2:47" s="9" customFormat="1" ht="19.899999999999999" customHeight="1">
      <c r="B64" s="167"/>
      <c r="C64" s="168"/>
      <c r="D64" s="169" t="s">
        <v>126</v>
      </c>
      <c r="E64" s="170"/>
      <c r="F64" s="170"/>
      <c r="G64" s="170"/>
      <c r="H64" s="170"/>
      <c r="I64" s="171"/>
      <c r="J64" s="172">
        <f>J101</f>
        <v>0</v>
      </c>
      <c r="K64" s="173"/>
    </row>
    <row r="65" spans="2:12" s="9" customFormat="1" ht="19.899999999999999" customHeight="1">
      <c r="B65" s="167"/>
      <c r="C65" s="168"/>
      <c r="D65" s="169" t="s">
        <v>311</v>
      </c>
      <c r="E65" s="170"/>
      <c r="F65" s="170"/>
      <c r="G65" s="170"/>
      <c r="H65" s="170"/>
      <c r="I65" s="171"/>
      <c r="J65" s="172">
        <f>J126</f>
        <v>0</v>
      </c>
      <c r="K65" s="173"/>
    </row>
    <row r="66" spans="2:12" s="8" customFormat="1" ht="25" customHeight="1">
      <c r="B66" s="160"/>
      <c r="C66" s="161"/>
      <c r="D66" s="162" t="s">
        <v>312</v>
      </c>
      <c r="E66" s="163"/>
      <c r="F66" s="163"/>
      <c r="G66" s="163"/>
      <c r="H66" s="163"/>
      <c r="I66" s="164"/>
      <c r="J66" s="165">
        <f>J132</f>
        <v>0</v>
      </c>
      <c r="K66" s="166"/>
    </row>
    <row r="67" spans="2:12" s="8" customFormat="1" ht="25" customHeight="1">
      <c r="B67" s="160"/>
      <c r="C67" s="161"/>
      <c r="D67" s="162" t="s">
        <v>128</v>
      </c>
      <c r="E67" s="163"/>
      <c r="F67" s="163"/>
      <c r="G67" s="163"/>
      <c r="H67" s="163"/>
      <c r="I67" s="164"/>
      <c r="J67" s="165">
        <f>J134</f>
        <v>0</v>
      </c>
      <c r="K67" s="166"/>
    </row>
    <row r="68" spans="2:12" s="9" customFormat="1" ht="19.899999999999999" customHeight="1">
      <c r="B68" s="167"/>
      <c r="C68" s="168"/>
      <c r="D68" s="169" t="s">
        <v>130</v>
      </c>
      <c r="E68" s="170"/>
      <c r="F68" s="170"/>
      <c r="G68" s="170"/>
      <c r="H68" s="170"/>
      <c r="I68" s="171"/>
      <c r="J68" s="172">
        <f>J135</f>
        <v>0</v>
      </c>
      <c r="K68" s="173"/>
    </row>
    <row r="69" spans="2:12" s="8" customFormat="1" ht="25" customHeight="1">
      <c r="B69" s="160"/>
      <c r="C69" s="161"/>
      <c r="D69" s="162" t="s">
        <v>131</v>
      </c>
      <c r="E69" s="163"/>
      <c r="F69" s="163"/>
      <c r="G69" s="163"/>
      <c r="H69" s="163"/>
      <c r="I69" s="164"/>
      <c r="J69" s="165">
        <f>J138</f>
        <v>0</v>
      </c>
      <c r="K69" s="166"/>
    </row>
    <row r="70" spans="2:12" s="9" customFormat="1" ht="19.899999999999999" customHeight="1">
      <c r="B70" s="167"/>
      <c r="C70" s="168"/>
      <c r="D70" s="169" t="s">
        <v>132</v>
      </c>
      <c r="E70" s="170"/>
      <c r="F70" s="170"/>
      <c r="G70" s="170"/>
      <c r="H70" s="170"/>
      <c r="I70" s="171"/>
      <c r="J70" s="172">
        <f>J139</f>
        <v>0</v>
      </c>
      <c r="K70" s="173"/>
    </row>
    <row r="71" spans="2:12" s="9" customFormat="1" ht="19.899999999999999" customHeight="1">
      <c r="B71" s="167"/>
      <c r="C71" s="168"/>
      <c r="D71" s="169" t="s">
        <v>133</v>
      </c>
      <c r="E71" s="170"/>
      <c r="F71" s="170"/>
      <c r="G71" s="170"/>
      <c r="H71" s="170"/>
      <c r="I71" s="171"/>
      <c r="J71" s="172">
        <f>J141</f>
        <v>0</v>
      </c>
      <c r="K71" s="173"/>
    </row>
    <row r="72" spans="2:12" s="9" customFormat="1" ht="19.899999999999999" customHeight="1">
      <c r="B72" s="167"/>
      <c r="C72" s="168"/>
      <c r="D72" s="169" t="s">
        <v>134</v>
      </c>
      <c r="E72" s="170"/>
      <c r="F72" s="170"/>
      <c r="G72" s="170"/>
      <c r="H72" s="170"/>
      <c r="I72" s="171"/>
      <c r="J72" s="172">
        <f>J144</f>
        <v>0</v>
      </c>
      <c r="K72" s="173"/>
    </row>
    <row r="73" spans="2:12" s="9" customFormat="1" ht="19.899999999999999" customHeight="1">
      <c r="B73" s="167"/>
      <c r="C73" s="168"/>
      <c r="D73" s="169" t="s">
        <v>135</v>
      </c>
      <c r="E73" s="170"/>
      <c r="F73" s="170"/>
      <c r="G73" s="170"/>
      <c r="H73" s="170"/>
      <c r="I73" s="171"/>
      <c r="J73" s="172">
        <f>J146</f>
        <v>0</v>
      </c>
      <c r="K73" s="173"/>
    </row>
    <row r="74" spans="2:12" s="1" customFormat="1" ht="21.75" customHeight="1">
      <c r="B74" s="43"/>
      <c r="C74" s="44"/>
      <c r="D74" s="44"/>
      <c r="E74" s="44"/>
      <c r="F74" s="44"/>
      <c r="G74" s="44"/>
      <c r="H74" s="44"/>
      <c r="I74" s="129"/>
      <c r="J74" s="44"/>
      <c r="K74" s="47"/>
    </row>
    <row r="75" spans="2:12" s="1" customFormat="1" ht="7" customHeight="1">
      <c r="B75" s="58"/>
      <c r="C75" s="59"/>
      <c r="D75" s="59"/>
      <c r="E75" s="59"/>
      <c r="F75" s="59"/>
      <c r="G75" s="59"/>
      <c r="H75" s="59"/>
      <c r="I75" s="150"/>
      <c r="J75" s="59"/>
      <c r="K75" s="60"/>
    </row>
    <row r="79" spans="2:12" s="1" customFormat="1" ht="7" customHeight="1">
      <c r="B79" s="61"/>
      <c r="C79" s="62"/>
      <c r="D79" s="62"/>
      <c r="E79" s="62"/>
      <c r="F79" s="62"/>
      <c r="G79" s="62"/>
      <c r="H79" s="62"/>
      <c r="I79" s="153"/>
      <c r="J79" s="62"/>
      <c r="K79" s="62"/>
      <c r="L79" s="63"/>
    </row>
    <row r="80" spans="2:12" s="1" customFormat="1" ht="37" customHeight="1">
      <c r="B80" s="43"/>
      <c r="C80" s="64" t="s">
        <v>136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3" s="1" customFormat="1" ht="7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3" s="1" customFormat="1" ht="14.5" customHeight="1">
      <c r="B82" s="43"/>
      <c r="C82" s="67" t="s">
        <v>18</v>
      </c>
      <c r="D82" s="65"/>
      <c r="E82" s="65"/>
      <c r="F82" s="65"/>
      <c r="G82" s="65"/>
      <c r="H82" s="65"/>
      <c r="I82" s="174"/>
      <c r="J82" s="65"/>
      <c r="K82" s="65"/>
      <c r="L82" s="63"/>
    </row>
    <row r="83" spans="2:63" s="1" customFormat="1" ht="22.5" customHeight="1">
      <c r="B83" s="43"/>
      <c r="C83" s="65"/>
      <c r="D83" s="65"/>
      <c r="E83" s="425" t="str">
        <f>E7</f>
        <v>Výměna technologie měnírny Bory - DPS</v>
      </c>
      <c r="F83" s="426"/>
      <c r="G83" s="426"/>
      <c r="H83" s="426"/>
      <c r="I83" s="174"/>
      <c r="J83" s="65"/>
      <c r="K83" s="65"/>
      <c r="L83" s="63"/>
    </row>
    <row r="84" spans="2:63">
      <c r="B84" s="30"/>
      <c r="C84" s="67" t="s">
        <v>118</v>
      </c>
      <c r="D84" s="249"/>
      <c r="E84" s="249"/>
      <c r="F84" s="249"/>
      <c r="G84" s="249"/>
      <c r="H84" s="249"/>
      <c r="J84" s="249"/>
      <c r="K84" s="249"/>
      <c r="L84" s="250"/>
    </row>
    <row r="85" spans="2:63" s="1" customFormat="1" ht="22.5" customHeight="1">
      <c r="B85" s="43"/>
      <c r="C85" s="65"/>
      <c r="D85" s="65"/>
      <c r="E85" s="425" t="s">
        <v>1145</v>
      </c>
      <c r="F85" s="427"/>
      <c r="G85" s="427"/>
      <c r="H85" s="427"/>
      <c r="I85" s="174"/>
      <c r="J85" s="65"/>
      <c r="K85" s="65"/>
      <c r="L85" s="63"/>
    </row>
    <row r="86" spans="2:63" s="1" customFormat="1" ht="14.5" customHeight="1">
      <c r="B86" s="43"/>
      <c r="C86" s="67" t="s">
        <v>1146</v>
      </c>
      <c r="D86" s="65"/>
      <c r="E86" s="65"/>
      <c r="F86" s="65"/>
      <c r="G86" s="65"/>
      <c r="H86" s="65"/>
      <c r="I86" s="174"/>
      <c r="J86" s="65"/>
      <c r="K86" s="65"/>
      <c r="L86" s="63"/>
    </row>
    <row r="87" spans="2:63" s="1" customFormat="1" ht="23.25" customHeight="1">
      <c r="B87" s="43"/>
      <c r="C87" s="65"/>
      <c r="D87" s="65"/>
      <c r="E87" s="393" t="str">
        <f>E11</f>
        <v>2 - Hromosvod</v>
      </c>
      <c r="F87" s="427"/>
      <c r="G87" s="427"/>
      <c r="H87" s="427"/>
      <c r="I87" s="174"/>
      <c r="J87" s="65"/>
      <c r="K87" s="65"/>
      <c r="L87" s="63"/>
    </row>
    <row r="88" spans="2:63" s="1" customFormat="1" ht="7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3" s="1" customFormat="1" ht="18" customHeight="1">
      <c r="B89" s="43"/>
      <c r="C89" s="67" t="s">
        <v>23</v>
      </c>
      <c r="D89" s="65"/>
      <c r="E89" s="65"/>
      <c r="F89" s="175" t="str">
        <f>F14</f>
        <v>Plzeň</v>
      </c>
      <c r="G89" s="65"/>
      <c r="H89" s="65"/>
      <c r="I89" s="176" t="s">
        <v>25</v>
      </c>
      <c r="J89" s="75" t="str">
        <f>IF(J14="","",J14)</f>
        <v>18. 7. 2017</v>
      </c>
      <c r="K89" s="65"/>
      <c r="L89" s="63"/>
    </row>
    <row r="90" spans="2:63" s="1" customFormat="1" ht="7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3" s="1" customFormat="1">
      <c r="B91" s="43"/>
      <c r="C91" s="67" t="s">
        <v>27</v>
      </c>
      <c r="D91" s="65"/>
      <c r="E91" s="65"/>
      <c r="F91" s="175" t="str">
        <f>E17</f>
        <v>Plzeňské městské dopravní podniky, a.s.</v>
      </c>
      <c r="G91" s="65"/>
      <c r="H91" s="65"/>
      <c r="I91" s="176" t="s">
        <v>33</v>
      </c>
      <c r="J91" s="175" t="str">
        <f>E23</f>
        <v xml:space="preserve"> </v>
      </c>
      <c r="K91" s="65"/>
      <c r="L91" s="63"/>
    </row>
    <row r="92" spans="2:63" s="1" customFormat="1" ht="14.5" customHeight="1">
      <c r="B92" s="43"/>
      <c r="C92" s="67" t="s">
        <v>31</v>
      </c>
      <c r="D92" s="65"/>
      <c r="E92" s="65"/>
      <c r="F92" s="175" t="str">
        <f>IF(E20="","",E20)</f>
        <v/>
      </c>
      <c r="G92" s="65"/>
      <c r="H92" s="65"/>
      <c r="I92" s="174"/>
      <c r="J92" s="65"/>
      <c r="K92" s="65"/>
      <c r="L92" s="63"/>
    </row>
    <row r="93" spans="2:63" s="1" customFormat="1" ht="10.4" customHeight="1">
      <c r="B93" s="43"/>
      <c r="C93" s="65"/>
      <c r="D93" s="65"/>
      <c r="E93" s="65"/>
      <c r="F93" s="65"/>
      <c r="G93" s="65"/>
      <c r="H93" s="65"/>
      <c r="I93" s="174"/>
      <c r="J93" s="65"/>
      <c r="K93" s="65"/>
      <c r="L93" s="63"/>
    </row>
    <row r="94" spans="2:63" s="10" customFormat="1" ht="29.25" customHeight="1">
      <c r="B94" s="177"/>
      <c r="C94" s="178" t="s">
        <v>137</v>
      </c>
      <c r="D94" s="179" t="s">
        <v>56</v>
      </c>
      <c r="E94" s="179" t="s">
        <v>52</v>
      </c>
      <c r="F94" s="179" t="s">
        <v>138</v>
      </c>
      <c r="G94" s="179" t="s">
        <v>139</v>
      </c>
      <c r="H94" s="179" t="s">
        <v>140</v>
      </c>
      <c r="I94" s="180" t="s">
        <v>141</v>
      </c>
      <c r="J94" s="179" t="s">
        <v>122</v>
      </c>
      <c r="K94" s="181" t="s">
        <v>142</v>
      </c>
      <c r="L94" s="182"/>
      <c r="M94" s="83" t="s">
        <v>143</v>
      </c>
      <c r="N94" s="84" t="s">
        <v>41</v>
      </c>
      <c r="O94" s="84" t="s">
        <v>144</v>
      </c>
      <c r="P94" s="84" t="s">
        <v>145</v>
      </c>
      <c r="Q94" s="84" t="s">
        <v>146</v>
      </c>
      <c r="R94" s="84" t="s">
        <v>147</v>
      </c>
      <c r="S94" s="84" t="s">
        <v>148</v>
      </c>
      <c r="T94" s="85" t="s">
        <v>149</v>
      </c>
    </row>
    <row r="95" spans="2:63" s="1" customFormat="1" ht="29.25" customHeight="1">
      <c r="B95" s="43"/>
      <c r="C95" s="89" t="s">
        <v>123</v>
      </c>
      <c r="D95" s="65"/>
      <c r="E95" s="65"/>
      <c r="F95" s="65"/>
      <c r="G95" s="65"/>
      <c r="H95" s="65"/>
      <c r="I95" s="174"/>
      <c r="J95" s="183">
        <f>BK95</f>
        <v>0</v>
      </c>
      <c r="K95" s="65"/>
      <c r="L95" s="63"/>
      <c r="M95" s="86"/>
      <c r="N95" s="87"/>
      <c r="O95" s="87"/>
      <c r="P95" s="184">
        <f>P96+P100+P132+P134+P138</f>
        <v>0</v>
      </c>
      <c r="Q95" s="87"/>
      <c r="R95" s="184">
        <f>R96+R100+R132+R134+R138</f>
        <v>4.7384500000000003E-2</v>
      </c>
      <c r="S95" s="87"/>
      <c r="T95" s="185">
        <f>T96+T100+T132+T134+T138</f>
        <v>0</v>
      </c>
      <c r="AT95" s="26" t="s">
        <v>70</v>
      </c>
      <c r="AU95" s="26" t="s">
        <v>124</v>
      </c>
      <c r="BK95" s="186">
        <f>BK96+BK100+BK132+BK134+BK138</f>
        <v>0</v>
      </c>
    </row>
    <row r="96" spans="2:63" s="11" customFormat="1" ht="37.4" customHeight="1">
      <c r="B96" s="187"/>
      <c r="C96" s="188"/>
      <c r="D96" s="189" t="s">
        <v>70</v>
      </c>
      <c r="E96" s="190" t="s">
        <v>322</v>
      </c>
      <c r="F96" s="190" t="s">
        <v>1166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5.0000000000000001E-3</v>
      </c>
      <c r="S96" s="195"/>
      <c r="T96" s="197">
        <f>T97</f>
        <v>0</v>
      </c>
      <c r="AR96" s="198" t="s">
        <v>81</v>
      </c>
      <c r="AT96" s="199" t="s">
        <v>70</v>
      </c>
      <c r="AU96" s="199" t="s">
        <v>71</v>
      </c>
      <c r="AY96" s="198" t="s">
        <v>153</v>
      </c>
      <c r="BK96" s="200">
        <f>BK97</f>
        <v>0</v>
      </c>
    </row>
    <row r="97" spans="2:65" s="11" customFormat="1" ht="19.899999999999999" customHeight="1">
      <c r="B97" s="187"/>
      <c r="C97" s="188"/>
      <c r="D97" s="201" t="s">
        <v>70</v>
      </c>
      <c r="E97" s="202" t="s">
        <v>537</v>
      </c>
      <c r="F97" s="202" t="s">
        <v>538</v>
      </c>
      <c r="G97" s="188"/>
      <c r="H97" s="188"/>
      <c r="I97" s="191"/>
      <c r="J97" s="203">
        <f>BK97</f>
        <v>0</v>
      </c>
      <c r="K97" s="188"/>
      <c r="L97" s="193"/>
      <c r="M97" s="194"/>
      <c r="N97" s="195"/>
      <c r="O97" s="195"/>
      <c r="P97" s="196">
        <f>SUM(P98:P99)</f>
        <v>0</v>
      </c>
      <c r="Q97" s="195"/>
      <c r="R97" s="196">
        <f>SUM(R98:R99)</f>
        <v>5.0000000000000001E-3</v>
      </c>
      <c r="S97" s="195"/>
      <c r="T97" s="197">
        <f>SUM(T98:T99)</f>
        <v>0</v>
      </c>
      <c r="AR97" s="198" t="s">
        <v>81</v>
      </c>
      <c r="AT97" s="199" t="s">
        <v>70</v>
      </c>
      <c r="AU97" s="199" t="s">
        <v>79</v>
      </c>
      <c r="AY97" s="198" t="s">
        <v>153</v>
      </c>
      <c r="BK97" s="200">
        <f>SUM(BK98:BK99)</f>
        <v>0</v>
      </c>
    </row>
    <row r="98" spans="2:65" s="1" customFormat="1" ht="22.5" customHeight="1">
      <c r="B98" s="43"/>
      <c r="C98" s="204" t="s">
        <v>79</v>
      </c>
      <c r="D98" s="204" t="s">
        <v>156</v>
      </c>
      <c r="E98" s="205" t="s">
        <v>1173</v>
      </c>
      <c r="F98" s="206" t="s">
        <v>1174</v>
      </c>
      <c r="G98" s="207" t="s">
        <v>189</v>
      </c>
      <c r="H98" s="208">
        <v>35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42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258</v>
      </c>
      <c r="AT98" s="26" t="s">
        <v>156</v>
      </c>
      <c r="AU98" s="26" t="s">
        <v>81</v>
      </c>
      <c r="AY98" s="26" t="s">
        <v>153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79</v>
      </c>
      <c r="BK98" s="215">
        <f>ROUND(I98*H98,2)</f>
        <v>0</v>
      </c>
      <c r="BL98" s="26" t="s">
        <v>258</v>
      </c>
      <c r="BM98" s="26" t="s">
        <v>1312</v>
      </c>
    </row>
    <row r="99" spans="2:65" s="1" customFormat="1" ht="22.5" customHeight="1">
      <c r="B99" s="43"/>
      <c r="C99" s="228" t="s">
        <v>81</v>
      </c>
      <c r="D99" s="228" t="s">
        <v>150</v>
      </c>
      <c r="E99" s="229" t="s">
        <v>1176</v>
      </c>
      <c r="F99" s="230" t="s">
        <v>1177</v>
      </c>
      <c r="G99" s="231" t="s">
        <v>546</v>
      </c>
      <c r="H99" s="232">
        <v>5</v>
      </c>
      <c r="I99" s="233"/>
      <c r="J99" s="234">
        <f>ROUND(I99*H99,2)</f>
        <v>0</v>
      </c>
      <c r="K99" s="230" t="s">
        <v>180</v>
      </c>
      <c r="L99" s="235"/>
      <c r="M99" s="236" t="s">
        <v>21</v>
      </c>
      <c r="N99" s="237" t="s">
        <v>42</v>
      </c>
      <c r="O99" s="44"/>
      <c r="P99" s="213">
        <f>O99*H99</f>
        <v>0</v>
      </c>
      <c r="Q99" s="213">
        <v>1E-3</v>
      </c>
      <c r="R99" s="213">
        <f>Q99*H99</f>
        <v>5.0000000000000001E-3</v>
      </c>
      <c r="S99" s="213">
        <v>0</v>
      </c>
      <c r="T99" s="214">
        <f>S99*H99</f>
        <v>0</v>
      </c>
      <c r="AR99" s="26" t="s">
        <v>405</v>
      </c>
      <c r="AT99" s="26" t="s">
        <v>150</v>
      </c>
      <c r="AU99" s="26" t="s">
        <v>81</v>
      </c>
      <c r="AY99" s="26" t="s">
        <v>153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79</v>
      </c>
      <c r="BK99" s="215">
        <f>ROUND(I99*H99,2)</f>
        <v>0</v>
      </c>
      <c r="BL99" s="26" t="s">
        <v>258</v>
      </c>
      <c r="BM99" s="26" t="s">
        <v>1313</v>
      </c>
    </row>
    <row r="100" spans="2:65" s="11" customFormat="1" ht="37.4" customHeight="1">
      <c r="B100" s="187"/>
      <c r="C100" s="188"/>
      <c r="D100" s="189" t="s">
        <v>70</v>
      </c>
      <c r="E100" s="190" t="s">
        <v>150</v>
      </c>
      <c r="F100" s="190" t="s">
        <v>151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P101+P126</f>
        <v>0</v>
      </c>
      <c r="Q100" s="195"/>
      <c r="R100" s="196">
        <f>R101+R126</f>
        <v>4.2384500000000006E-2</v>
      </c>
      <c r="S100" s="195"/>
      <c r="T100" s="197">
        <f>T101+T126</f>
        <v>0</v>
      </c>
      <c r="AR100" s="198" t="s">
        <v>152</v>
      </c>
      <c r="AT100" s="199" t="s">
        <v>70</v>
      </c>
      <c r="AU100" s="199" t="s">
        <v>71</v>
      </c>
      <c r="AY100" s="198" t="s">
        <v>153</v>
      </c>
      <c r="BK100" s="200">
        <f>BK101+BK126</f>
        <v>0</v>
      </c>
    </row>
    <row r="101" spans="2:65" s="11" customFormat="1" ht="19.899999999999999" customHeight="1">
      <c r="B101" s="187"/>
      <c r="C101" s="188"/>
      <c r="D101" s="201" t="s">
        <v>70</v>
      </c>
      <c r="E101" s="202" t="s">
        <v>154</v>
      </c>
      <c r="F101" s="202" t="s">
        <v>155</v>
      </c>
      <c r="G101" s="188"/>
      <c r="H101" s="188"/>
      <c r="I101" s="191"/>
      <c r="J101" s="203">
        <f>BK101</f>
        <v>0</v>
      </c>
      <c r="K101" s="188"/>
      <c r="L101" s="193"/>
      <c r="M101" s="194"/>
      <c r="N101" s="195"/>
      <c r="O101" s="195"/>
      <c r="P101" s="196">
        <f>SUM(P102:P125)</f>
        <v>0</v>
      </c>
      <c r="Q101" s="195"/>
      <c r="R101" s="196">
        <f>SUM(R102:R125)</f>
        <v>4.2260000000000006E-2</v>
      </c>
      <c r="S101" s="195"/>
      <c r="T101" s="197">
        <f>SUM(T102:T125)</f>
        <v>0</v>
      </c>
      <c r="AR101" s="198" t="s">
        <v>152</v>
      </c>
      <c r="AT101" s="199" t="s">
        <v>70</v>
      </c>
      <c r="AU101" s="199" t="s">
        <v>79</v>
      </c>
      <c r="AY101" s="198" t="s">
        <v>153</v>
      </c>
      <c r="BK101" s="200">
        <f>SUM(BK102:BK125)</f>
        <v>0</v>
      </c>
    </row>
    <row r="102" spans="2:65" s="1" customFormat="1" ht="22.5" customHeight="1">
      <c r="B102" s="43"/>
      <c r="C102" s="204" t="s">
        <v>152</v>
      </c>
      <c r="D102" s="204" t="s">
        <v>156</v>
      </c>
      <c r="E102" s="205" t="s">
        <v>1314</v>
      </c>
      <c r="F102" s="206" t="s">
        <v>1315</v>
      </c>
      <c r="G102" s="207" t="s">
        <v>189</v>
      </c>
      <c r="H102" s="208">
        <v>24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42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161</v>
      </c>
      <c r="AT102" s="26" t="s">
        <v>156</v>
      </c>
      <c r="AU102" s="26" t="s">
        <v>81</v>
      </c>
      <c r="AY102" s="26" t="s">
        <v>153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79</v>
      </c>
      <c r="BK102" s="215">
        <f>ROUND(I102*H102,2)</f>
        <v>0</v>
      </c>
      <c r="BL102" s="26" t="s">
        <v>161</v>
      </c>
      <c r="BM102" s="26" t="s">
        <v>1316</v>
      </c>
    </row>
    <row r="103" spans="2:65" s="12" customFormat="1">
      <c r="B103" s="216"/>
      <c r="C103" s="217"/>
      <c r="D103" s="218" t="s">
        <v>163</v>
      </c>
      <c r="E103" s="219" t="s">
        <v>21</v>
      </c>
      <c r="F103" s="220" t="s">
        <v>1317</v>
      </c>
      <c r="G103" s="217"/>
      <c r="H103" s="221">
        <v>24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163</v>
      </c>
      <c r="AU103" s="227" t="s">
        <v>81</v>
      </c>
      <c r="AV103" s="12" t="s">
        <v>81</v>
      </c>
      <c r="AW103" s="12" t="s">
        <v>35</v>
      </c>
      <c r="AX103" s="12" t="s">
        <v>79</v>
      </c>
      <c r="AY103" s="227" t="s">
        <v>153</v>
      </c>
    </row>
    <row r="104" spans="2:65" s="1" customFormat="1" ht="22.5" customHeight="1">
      <c r="B104" s="43"/>
      <c r="C104" s="228" t="s">
        <v>173</v>
      </c>
      <c r="D104" s="228" t="s">
        <v>150</v>
      </c>
      <c r="E104" s="229" t="s">
        <v>1318</v>
      </c>
      <c r="F104" s="230" t="s">
        <v>1319</v>
      </c>
      <c r="G104" s="231" t="s">
        <v>546</v>
      </c>
      <c r="H104" s="232">
        <v>3.24</v>
      </c>
      <c r="I104" s="233"/>
      <c r="J104" s="234">
        <f>ROUND(I104*H104,2)</f>
        <v>0</v>
      </c>
      <c r="K104" s="230" t="s">
        <v>21</v>
      </c>
      <c r="L104" s="235"/>
      <c r="M104" s="236" t="s">
        <v>21</v>
      </c>
      <c r="N104" s="237" t="s">
        <v>42</v>
      </c>
      <c r="O104" s="44"/>
      <c r="P104" s="213">
        <f>O104*H104</f>
        <v>0</v>
      </c>
      <c r="Q104" s="213">
        <v>1E-3</v>
      </c>
      <c r="R104" s="213">
        <f>Q104*H104</f>
        <v>3.2400000000000003E-3</v>
      </c>
      <c r="S104" s="213">
        <v>0</v>
      </c>
      <c r="T104" s="214">
        <f>S104*H104</f>
        <v>0</v>
      </c>
      <c r="AR104" s="26" t="s">
        <v>167</v>
      </c>
      <c r="AT104" s="26" t="s">
        <v>150</v>
      </c>
      <c r="AU104" s="26" t="s">
        <v>81</v>
      </c>
      <c r="AY104" s="26" t="s">
        <v>153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79</v>
      </c>
      <c r="BK104" s="215">
        <f>ROUND(I104*H104,2)</f>
        <v>0</v>
      </c>
      <c r="BL104" s="26" t="s">
        <v>167</v>
      </c>
      <c r="BM104" s="26" t="s">
        <v>1320</v>
      </c>
    </row>
    <row r="105" spans="2:65" s="12" customFormat="1">
      <c r="B105" s="216"/>
      <c r="C105" s="217"/>
      <c r="D105" s="218" t="s">
        <v>163</v>
      </c>
      <c r="E105" s="219" t="s">
        <v>21</v>
      </c>
      <c r="F105" s="220" t="s">
        <v>1321</v>
      </c>
      <c r="G105" s="217"/>
      <c r="H105" s="221">
        <v>3.24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163</v>
      </c>
      <c r="AU105" s="227" t="s">
        <v>81</v>
      </c>
      <c r="AV105" s="12" t="s">
        <v>81</v>
      </c>
      <c r="AW105" s="12" t="s">
        <v>35</v>
      </c>
      <c r="AX105" s="12" t="s">
        <v>79</v>
      </c>
      <c r="AY105" s="227" t="s">
        <v>153</v>
      </c>
    </row>
    <row r="106" spans="2:65" s="1" customFormat="1" ht="22.5" customHeight="1">
      <c r="B106" s="43"/>
      <c r="C106" s="228" t="s">
        <v>177</v>
      </c>
      <c r="D106" s="228" t="s">
        <v>150</v>
      </c>
      <c r="E106" s="229" t="s">
        <v>1322</v>
      </c>
      <c r="F106" s="230" t="s">
        <v>1323</v>
      </c>
      <c r="G106" s="231" t="s">
        <v>159</v>
      </c>
      <c r="H106" s="232">
        <v>4</v>
      </c>
      <c r="I106" s="233"/>
      <c r="J106" s="234">
        <f t="shared" ref="J106:J125" si="0">ROUND(I106*H106,2)</f>
        <v>0</v>
      </c>
      <c r="K106" s="230" t="s">
        <v>21</v>
      </c>
      <c r="L106" s="235"/>
      <c r="M106" s="236" t="s">
        <v>21</v>
      </c>
      <c r="N106" s="237" t="s">
        <v>42</v>
      </c>
      <c r="O106" s="44"/>
      <c r="P106" s="213">
        <f t="shared" ref="P106:P125" si="1">O106*H106</f>
        <v>0</v>
      </c>
      <c r="Q106" s="213">
        <v>2.9999999999999997E-4</v>
      </c>
      <c r="R106" s="213">
        <f t="shared" ref="R106:R125" si="2">Q106*H106</f>
        <v>1.1999999999999999E-3</v>
      </c>
      <c r="S106" s="213">
        <v>0</v>
      </c>
      <c r="T106" s="214">
        <f t="shared" ref="T106:T125" si="3">S106*H106</f>
        <v>0</v>
      </c>
      <c r="AR106" s="26" t="s">
        <v>167</v>
      </c>
      <c r="AT106" s="26" t="s">
        <v>150</v>
      </c>
      <c r="AU106" s="26" t="s">
        <v>81</v>
      </c>
      <c r="AY106" s="26" t="s">
        <v>153</v>
      </c>
      <c r="BE106" s="215">
        <f t="shared" ref="BE106:BE125" si="4">IF(N106="základní",J106,0)</f>
        <v>0</v>
      </c>
      <c r="BF106" s="215">
        <f t="shared" ref="BF106:BF125" si="5">IF(N106="snížená",J106,0)</f>
        <v>0</v>
      </c>
      <c r="BG106" s="215">
        <f t="shared" ref="BG106:BG125" si="6">IF(N106="zákl. přenesená",J106,0)</f>
        <v>0</v>
      </c>
      <c r="BH106" s="215">
        <f t="shared" ref="BH106:BH125" si="7">IF(N106="sníž. přenesená",J106,0)</f>
        <v>0</v>
      </c>
      <c r="BI106" s="215">
        <f t="shared" ref="BI106:BI125" si="8">IF(N106="nulová",J106,0)</f>
        <v>0</v>
      </c>
      <c r="BJ106" s="26" t="s">
        <v>79</v>
      </c>
      <c r="BK106" s="215">
        <f t="shared" ref="BK106:BK125" si="9">ROUND(I106*H106,2)</f>
        <v>0</v>
      </c>
      <c r="BL106" s="26" t="s">
        <v>167</v>
      </c>
      <c r="BM106" s="26" t="s">
        <v>1324</v>
      </c>
    </row>
    <row r="107" spans="2:65" s="1" customFormat="1" ht="22.5" customHeight="1">
      <c r="B107" s="43"/>
      <c r="C107" s="228" t="s">
        <v>182</v>
      </c>
      <c r="D107" s="228" t="s">
        <v>150</v>
      </c>
      <c r="E107" s="229" t="s">
        <v>1325</v>
      </c>
      <c r="F107" s="230" t="s">
        <v>1326</v>
      </c>
      <c r="G107" s="231" t="s">
        <v>159</v>
      </c>
      <c r="H107" s="232">
        <v>20</v>
      </c>
      <c r="I107" s="233"/>
      <c r="J107" s="234">
        <f t="shared" si="0"/>
        <v>0</v>
      </c>
      <c r="K107" s="230" t="s">
        <v>180</v>
      </c>
      <c r="L107" s="235"/>
      <c r="M107" s="236" t="s">
        <v>21</v>
      </c>
      <c r="N107" s="237" t="s">
        <v>42</v>
      </c>
      <c r="O107" s="44"/>
      <c r="P107" s="213">
        <f t="shared" si="1"/>
        <v>0</v>
      </c>
      <c r="Q107" s="213">
        <v>2.0000000000000001E-4</v>
      </c>
      <c r="R107" s="213">
        <f t="shared" si="2"/>
        <v>4.0000000000000001E-3</v>
      </c>
      <c r="S107" s="213">
        <v>0</v>
      </c>
      <c r="T107" s="214">
        <f t="shared" si="3"/>
        <v>0</v>
      </c>
      <c r="AR107" s="26" t="s">
        <v>167</v>
      </c>
      <c r="AT107" s="26" t="s">
        <v>150</v>
      </c>
      <c r="AU107" s="26" t="s">
        <v>81</v>
      </c>
      <c r="AY107" s="26" t="s">
        <v>153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79</v>
      </c>
      <c r="BK107" s="215">
        <f t="shared" si="9"/>
        <v>0</v>
      </c>
      <c r="BL107" s="26" t="s">
        <v>167</v>
      </c>
      <c r="BM107" s="26" t="s">
        <v>1327</v>
      </c>
    </row>
    <row r="108" spans="2:65" s="1" customFormat="1" ht="22.5" customHeight="1">
      <c r="B108" s="43"/>
      <c r="C108" s="228" t="s">
        <v>186</v>
      </c>
      <c r="D108" s="228" t="s">
        <v>150</v>
      </c>
      <c r="E108" s="229" t="s">
        <v>1328</v>
      </c>
      <c r="F108" s="230" t="s">
        <v>1329</v>
      </c>
      <c r="G108" s="231" t="s">
        <v>159</v>
      </c>
      <c r="H108" s="232">
        <v>20</v>
      </c>
      <c r="I108" s="233"/>
      <c r="J108" s="234">
        <f t="shared" si="0"/>
        <v>0</v>
      </c>
      <c r="K108" s="230" t="s">
        <v>180</v>
      </c>
      <c r="L108" s="235"/>
      <c r="M108" s="236" t="s">
        <v>21</v>
      </c>
      <c r="N108" s="237" t="s">
        <v>42</v>
      </c>
      <c r="O108" s="44"/>
      <c r="P108" s="213">
        <f t="shared" si="1"/>
        <v>0</v>
      </c>
      <c r="Q108" s="213">
        <v>3.0000000000000001E-5</v>
      </c>
      <c r="R108" s="213">
        <f t="shared" si="2"/>
        <v>6.0000000000000006E-4</v>
      </c>
      <c r="S108" s="213">
        <v>0</v>
      </c>
      <c r="T108" s="214">
        <f t="shared" si="3"/>
        <v>0</v>
      </c>
      <c r="AR108" s="26" t="s">
        <v>167</v>
      </c>
      <c r="AT108" s="26" t="s">
        <v>150</v>
      </c>
      <c r="AU108" s="26" t="s">
        <v>81</v>
      </c>
      <c r="AY108" s="26" t="s">
        <v>153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79</v>
      </c>
      <c r="BK108" s="215">
        <f t="shared" si="9"/>
        <v>0</v>
      </c>
      <c r="BL108" s="26" t="s">
        <v>167</v>
      </c>
      <c r="BM108" s="26" t="s">
        <v>1330</v>
      </c>
    </row>
    <row r="109" spans="2:65" s="1" customFormat="1" ht="22.5" customHeight="1">
      <c r="B109" s="43"/>
      <c r="C109" s="204" t="s">
        <v>192</v>
      </c>
      <c r="D109" s="204" t="s">
        <v>156</v>
      </c>
      <c r="E109" s="205" t="s">
        <v>1331</v>
      </c>
      <c r="F109" s="206" t="s">
        <v>1332</v>
      </c>
      <c r="G109" s="207" t="s">
        <v>159</v>
      </c>
      <c r="H109" s="208">
        <v>8</v>
      </c>
      <c r="I109" s="209"/>
      <c r="J109" s="210">
        <f t="shared" si="0"/>
        <v>0</v>
      </c>
      <c r="K109" s="206" t="s">
        <v>180</v>
      </c>
      <c r="L109" s="63"/>
      <c r="M109" s="211" t="s">
        <v>21</v>
      </c>
      <c r="N109" s="212" t="s">
        <v>42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161</v>
      </c>
      <c r="AT109" s="26" t="s">
        <v>156</v>
      </c>
      <c r="AU109" s="26" t="s">
        <v>81</v>
      </c>
      <c r="AY109" s="26" t="s">
        <v>153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79</v>
      </c>
      <c r="BK109" s="215">
        <f t="shared" si="9"/>
        <v>0</v>
      </c>
      <c r="BL109" s="26" t="s">
        <v>161</v>
      </c>
      <c r="BM109" s="26" t="s">
        <v>1333</v>
      </c>
    </row>
    <row r="110" spans="2:65" s="1" customFormat="1" ht="22.5" customHeight="1">
      <c r="B110" s="43"/>
      <c r="C110" s="228" t="s">
        <v>196</v>
      </c>
      <c r="D110" s="228" t="s">
        <v>150</v>
      </c>
      <c r="E110" s="229" t="s">
        <v>1334</v>
      </c>
      <c r="F110" s="230" t="s">
        <v>1335</v>
      </c>
      <c r="G110" s="231" t="s">
        <v>159</v>
      </c>
      <c r="H110" s="232">
        <v>4</v>
      </c>
      <c r="I110" s="233"/>
      <c r="J110" s="234">
        <f t="shared" si="0"/>
        <v>0</v>
      </c>
      <c r="K110" s="230" t="s">
        <v>180</v>
      </c>
      <c r="L110" s="235"/>
      <c r="M110" s="236" t="s">
        <v>21</v>
      </c>
      <c r="N110" s="237" t="s">
        <v>42</v>
      </c>
      <c r="O110" s="44"/>
      <c r="P110" s="213">
        <f t="shared" si="1"/>
        <v>0</v>
      </c>
      <c r="Q110" s="213">
        <v>4.2999999999999999E-4</v>
      </c>
      <c r="R110" s="213">
        <f t="shared" si="2"/>
        <v>1.72E-3</v>
      </c>
      <c r="S110" s="213">
        <v>0</v>
      </c>
      <c r="T110" s="214">
        <f t="shared" si="3"/>
        <v>0</v>
      </c>
      <c r="AR110" s="26" t="s">
        <v>674</v>
      </c>
      <c r="AT110" s="26" t="s">
        <v>150</v>
      </c>
      <c r="AU110" s="26" t="s">
        <v>81</v>
      </c>
      <c r="AY110" s="26" t="s">
        <v>153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79</v>
      </c>
      <c r="BK110" s="215">
        <f t="shared" si="9"/>
        <v>0</v>
      </c>
      <c r="BL110" s="26" t="s">
        <v>161</v>
      </c>
      <c r="BM110" s="26" t="s">
        <v>1336</v>
      </c>
    </row>
    <row r="111" spans="2:65" s="1" customFormat="1" ht="22.5" customHeight="1">
      <c r="B111" s="43"/>
      <c r="C111" s="228" t="s">
        <v>201</v>
      </c>
      <c r="D111" s="228" t="s">
        <v>150</v>
      </c>
      <c r="E111" s="229" t="s">
        <v>1337</v>
      </c>
      <c r="F111" s="230" t="s">
        <v>1338</v>
      </c>
      <c r="G111" s="231" t="s">
        <v>159</v>
      </c>
      <c r="H111" s="232">
        <v>4</v>
      </c>
      <c r="I111" s="233"/>
      <c r="J111" s="234">
        <f t="shared" si="0"/>
        <v>0</v>
      </c>
      <c r="K111" s="230" t="s">
        <v>21</v>
      </c>
      <c r="L111" s="235"/>
      <c r="M111" s="236" t="s">
        <v>21</v>
      </c>
      <c r="N111" s="237" t="s">
        <v>42</v>
      </c>
      <c r="O111" s="44"/>
      <c r="P111" s="213">
        <f t="shared" si="1"/>
        <v>0</v>
      </c>
      <c r="Q111" s="213">
        <v>3.0000000000000001E-3</v>
      </c>
      <c r="R111" s="213">
        <f t="shared" si="2"/>
        <v>1.2E-2</v>
      </c>
      <c r="S111" s="213">
        <v>0</v>
      </c>
      <c r="T111" s="214">
        <f t="shared" si="3"/>
        <v>0</v>
      </c>
      <c r="AR111" s="26" t="s">
        <v>167</v>
      </c>
      <c r="AT111" s="26" t="s">
        <v>150</v>
      </c>
      <c r="AU111" s="26" t="s">
        <v>81</v>
      </c>
      <c r="AY111" s="26" t="s">
        <v>153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79</v>
      </c>
      <c r="BK111" s="215">
        <f t="shared" si="9"/>
        <v>0</v>
      </c>
      <c r="BL111" s="26" t="s">
        <v>167</v>
      </c>
      <c r="BM111" s="26" t="s">
        <v>1339</v>
      </c>
    </row>
    <row r="112" spans="2:65" s="1" customFormat="1" ht="22.5" customHeight="1">
      <c r="B112" s="43"/>
      <c r="C112" s="204" t="s">
        <v>207</v>
      </c>
      <c r="D112" s="204" t="s">
        <v>156</v>
      </c>
      <c r="E112" s="205" t="s">
        <v>1218</v>
      </c>
      <c r="F112" s="206" t="s">
        <v>1219</v>
      </c>
      <c r="G112" s="207" t="s">
        <v>159</v>
      </c>
      <c r="H112" s="208">
        <v>72</v>
      </c>
      <c r="I112" s="209"/>
      <c r="J112" s="210">
        <f t="shared" si="0"/>
        <v>0</v>
      </c>
      <c r="K112" s="206" t="s">
        <v>180</v>
      </c>
      <c r="L112" s="63"/>
      <c r="M112" s="211" t="s">
        <v>21</v>
      </c>
      <c r="N112" s="212" t="s">
        <v>42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161</v>
      </c>
      <c r="AT112" s="26" t="s">
        <v>156</v>
      </c>
      <c r="AU112" s="26" t="s">
        <v>81</v>
      </c>
      <c r="AY112" s="26" t="s">
        <v>153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79</v>
      </c>
      <c r="BK112" s="215">
        <f t="shared" si="9"/>
        <v>0</v>
      </c>
      <c r="BL112" s="26" t="s">
        <v>161</v>
      </c>
      <c r="BM112" s="26" t="s">
        <v>1340</v>
      </c>
    </row>
    <row r="113" spans="2:65" s="1" customFormat="1" ht="22.5" customHeight="1">
      <c r="B113" s="43"/>
      <c r="C113" s="228" t="s">
        <v>242</v>
      </c>
      <c r="D113" s="228" t="s">
        <v>150</v>
      </c>
      <c r="E113" s="229" t="s">
        <v>1341</v>
      </c>
      <c r="F113" s="230" t="s">
        <v>1342</v>
      </c>
      <c r="G113" s="231" t="s">
        <v>159</v>
      </c>
      <c r="H113" s="232">
        <v>4</v>
      </c>
      <c r="I113" s="233"/>
      <c r="J113" s="234">
        <f t="shared" si="0"/>
        <v>0</v>
      </c>
      <c r="K113" s="230" t="s">
        <v>160</v>
      </c>
      <c r="L113" s="235"/>
      <c r="M113" s="236" t="s">
        <v>21</v>
      </c>
      <c r="N113" s="237" t="s">
        <v>42</v>
      </c>
      <c r="O113" s="44"/>
      <c r="P113" s="213">
        <f t="shared" si="1"/>
        <v>0</v>
      </c>
      <c r="Q113" s="213">
        <v>1.2999999999999999E-4</v>
      </c>
      <c r="R113" s="213">
        <f t="shared" si="2"/>
        <v>5.1999999999999995E-4</v>
      </c>
      <c r="S113" s="213">
        <v>0</v>
      </c>
      <c r="T113" s="214">
        <f t="shared" si="3"/>
        <v>0</v>
      </c>
      <c r="AR113" s="26" t="s">
        <v>674</v>
      </c>
      <c r="AT113" s="26" t="s">
        <v>150</v>
      </c>
      <c r="AU113" s="26" t="s">
        <v>81</v>
      </c>
      <c r="AY113" s="26" t="s">
        <v>153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79</v>
      </c>
      <c r="BK113" s="215">
        <f t="shared" si="9"/>
        <v>0</v>
      </c>
      <c r="BL113" s="26" t="s">
        <v>161</v>
      </c>
      <c r="BM113" s="26" t="s">
        <v>1343</v>
      </c>
    </row>
    <row r="114" spans="2:65" s="1" customFormat="1" ht="31.5" customHeight="1">
      <c r="B114" s="43"/>
      <c r="C114" s="228" t="s">
        <v>247</v>
      </c>
      <c r="D114" s="228" t="s">
        <v>150</v>
      </c>
      <c r="E114" s="229" t="s">
        <v>1221</v>
      </c>
      <c r="F114" s="230" t="s">
        <v>1344</v>
      </c>
      <c r="G114" s="231" t="s">
        <v>159</v>
      </c>
      <c r="H114" s="232">
        <v>8</v>
      </c>
      <c r="I114" s="233"/>
      <c r="J114" s="234">
        <f t="shared" si="0"/>
        <v>0</v>
      </c>
      <c r="K114" s="230" t="s">
        <v>180</v>
      </c>
      <c r="L114" s="235"/>
      <c r="M114" s="236" t="s">
        <v>21</v>
      </c>
      <c r="N114" s="237" t="s">
        <v>42</v>
      </c>
      <c r="O114" s="44"/>
      <c r="P114" s="213">
        <f t="shared" si="1"/>
        <v>0</v>
      </c>
      <c r="Q114" s="213">
        <v>6.9999999999999999E-4</v>
      </c>
      <c r="R114" s="213">
        <f t="shared" si="2"/>
        <v>5.5999999999999999E-3</v>
      </c>
      <c r="S114" s="213">
        <v>0</v>
      </c>
      <c r="T114" s="214">
        <f t="shared" si="3"/>
        <v>0</v>
      </c>
      <c r="AR114" s="26" t="s">
        <v>167</v>
      </c>
      <c r="AT114" s="26" t="s">
        <v>150</v>
      </c>
      <c r="AU114" s="26" t="s">
        <v>81</v>
      </c>
      <c r="AY114" s="26" t="s">
        <v>153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6" t="s">
        <v>79</v>
      </c>
      <c r="BK114" s="215">
        <f t="shared" si="9"/>
        <v>0</v>
      </c>
      <c r="BL114" s="26" t="s">
        <v>167</v>
      </c>
      <c r="BM114" s="26" t="s">
        <v>1345</v>
      </c>
    </row>
    <row r="115" spans="2:65" s="1" customFormat="1" ht="22.5" customHeight="1">
      <c r="B115" s="43"/>
      <c r="C115" s="228" t="s">
        <v>251</v>
      </c>
      <c r="D115" s="228" t="s">
        <v>150</v>
      </c>
      <c r="E115" s="229" t="s">
        <v>1225</v>
      </c>
      <c r="F115" s="230" t="s">
        <v>1226</v>
      </c>
      <c r="G115" s="231" t="s">
        <v>159</v>
      </c>
      <c r="H115" s="232">
        <v>22</v>
      </c>
      <c r="I115" s="233"/>
      <c r="J115" s="234">
        <f t="shared" si="0"/>
        <v>0</v>
      </c>
      <c r="K115" s="230" t="s">
        <v>180</v>
      </c>
      <c r="L115" s="235"/>
      <c r="M115" s="236" t="s">
        <v>21</v>
      </c>
      <c r="N115" s="237" t="s">
        <v>42</v>
      </c>
      <c r="O115" s="44"/>
      <c r="P115" s="213">
        <f t="shared" si="1"/>
        <v>0</v>
      </c>
      <c r="Q115" s="213">
        <v>2.3000000000000001E-4</v>
      </c>
      <c r="R115" s="213">
        <f t="shared" si="2"/>
        <v>5.0600000000000003E-3</v>
      </c>
      <c r="S115" s="213">
        <v>0</v>
      </c>
      <c r="T115" s="214">
        <f t="shared" si="3"/>
        <v>0</v>
      </c>
      <c r="AR115" s="26" t="s">
        <v>167</v>
      </c>
      <c r="AT115" s="26" t="s">
        <v>150</v>
      </c>
      <c r="AU115" s="26" t="s">
        <v>81</v>
      </c>
      <c r="AY115" s="26" t="s">
        <v>153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6" t="s">
        <v>79</v>
      </c>
      <c r="BK115" s="215">
        <f t="shared" si="9"/>
        <v>0</v>
      </c>
      <c r="BL115" s="26" t="s">
        <v>167</v>
      </c>
      <c r="BM115" s="26" t="s">
        <v>1346</v>
      </c>
    </row>
    <row r="116" spans="2:65" s="1" customFormat="1" ht="22.5" customHeight="1">
      <c r="B116" s="43"/>
      <c r="C116" s="228" t="s">
        <v>10</v>
      </c>
      <c r="D116" s="228" t="s">
        <v>150</v>
      </c>
      <c r="E116" s="229" t="s">
        <v>1253</v>
      </c>
      <c r="F116" s="230" t="s">
        <v>1254</v>
      </c>
      <c r="G116" s="231" t="s">
        <v>159</v>
      </c>
      <c r="H116" s="232">
        <v>8</v>
      </c>
      <c r="I116" s="233"/>
      <c r="J116" s="234">
        <f t="shared" si="0"/>
        <v>0</v>
      </c>
      <c r="K116" s="230" t="s">
        <v>180</v>
      </c>
      <c r="L116" s="235"/>
      <c r="M116" s="236" t="s">
        <v>21</v>
      </c>
      <c r="N116" s="237" t="s">
        <v>42</v>
      </c>
      <c r="O116" s="44"/>
      <c r="P116" s="213">
        <f t="shared" si="1"/>
        <v>0</v>
      </c>
      <c r="Q116" s="213">
        <v>1.6000000000000001E-4</v>
      </c>
      <c r="R116" s="213">
        <f t="shared" si="2"/>
        <v>1.2800000000000001E-3</v>
      </c>
      <c r="S116" s="213">
        <v>0</v>
      </c>
      <c r="T116" s="214">
        <f t="shared" si="3"/>
        <v>0</v>
      </c>
      <c r="AR116" s="26" t="s">
        <v>167</v>
      </c>
      <c r="AT116" s="26" t="s">
        <v>150</v>
      </c>
      <c r="AU116" s="26" t="s">
        <v>81</v>
      </c>
      <c r="AY116" s="26" t="s">
        <v>153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6" t="s">
        <v>79</v>
      </c>
      <c r="BK116" s="215">
        <f t="shared" si="9"/>
        <v>0</v>
      </c>
      <c r="BL116" s="26" t="s">
        <v>167</v>
      </c>
      <c r="BM116" s="26" t="s">
        <v>1347</v>
      </c>
    </row>
    <row r="117" spans="2:65" s="1" customFormat="1" ht="22.5" customHeight="1">
      <c r="B117" s="43"/>
      <c r="C117" s="204" t="s">
        <v>258</v>
      </c>
      <c r="D117" s="204" t="s">
        <v>156</v>
      </c>
      <c r="E117" s="205" t="s">
        <v>1228</v>
      </c>
      <c r="F117" s="206" t="s">
        <v>1229</v>
      </c>
      <c r="G117" s="207" t="s">
        <v>159</v>
      </c>
      <c r="H117" s="208">
        <v>1</v>
      </c>
      <c r="I117" s="209"/>
      <c r="J117" s="210">
        <f t="shared" si="0"/>
        <v>0</v>
      </c>
      <c r="K117" s="206" t="s">
        <v>180</v>
      </c>
      <c r="L117" s="63"/>
      <c r="M117" s="211" t="s">
        <v>21</v>
      </c>
      <c r="N117" s="212" t="s">
        <v>42</v>
      </c>
      <c r="O117" s="44"/>
      <c r="P117" s="213">
        <f t="shared" si="1"/>
        <v>0</v>
      </c>
      <c r="Q117" s="213">
        <v>0</v>
      </c>
      <c r="R117" s="213">
        <f t="shared" si="2"/>
        <v>0</v>
      </c>
      <c r="S117" s="213">
        <v>0</v>
      </c>
      <c r="T117" s="214">
        <f t="shared" si="3"/>
        <v>0</v>
      </c>
      <c r="AR117" s="26" t="s">
        <v>161</v>
      </c>
      <c r="AT117" s="26" t="s">
        <v>156</v>
      </c>
      <c r="AU117" s="26" t="s">
        <v>81</v>
      </c>
      <c r="AY117" s="26" t="s">
        <v>153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6" t="s">
        <v>79</v>
      </c>
      <c r="BK117" s="215">
        <f t="shared" si="9"/>
        <v>0</v>
      </c>
      <c r="BL117" s="26" t="s">
        <v>161</v>
      </c>
      <c r="BM117" s="26" t="s">
        <v>1348</v>
      </c>
    </row>
    <row r="118" spans="2:65" s="1" customFormat="1" ht="22.5" customHeight="1">
      <c r="B118" s="43"/>
      <c r="C118" s="228" t="s">
        <v>262</v>
      </c>
      <c r="D118" s="228" t="s">
        <v>150</v>
      </c>
      <c r="E118" s="229" t="s">
        <v>1237</v>
      </c>
      <c r="F118" s="230" t="s">
        <v>1238</v>
      </c>
      <c r="G118" s="231" t="s">
        <v>159</v>
      </c>
      <c r="H118" s="232">
        <v>1</v>
      </c>
      <c r="I118" s="233"/>
      <c r="J118" s="234">
        <f t="shared" si="0"/>
        <v>0</v>
      </c>
      <c r="K118" s="230" t="s">
        <v>180</v>
      </c>
      <c r="L118" s="235"/>
      <c r="M118" s="236" t="s">
        <v>21</v>
      </c>
      <c r="N118" s="237" t="s">
        <v>42</v>
      </c>
      <c r="O118" s="44"/>
      <c r="P118" s="213">
        <f t="shared" si="1"/>
        <v>0</v>
      </c>
      <c r="Q118" s="213">
        <v>2.0000000000000001E-4</v>
      </c>
      <c r="R118" s="213">
        <f t="shared" si="2"/>
        <v>2.0000000000000001E-4</v>
      </c>
      <c r="S118" s="213">
        <v>0</v>
      </c>
      <c r="T118" s="214">
        <f t="shared" si="3"/>
        <v>0</v>
      </c>
      <c r="AR118" s="26" t="s">
        <v>167</v>
      </c>
      <c r="AT118" s="26" t="s">
        <v>150</v>
      </c>
      <c r="AU118" s="26" t="s">
        <v>81</v>
      </c>
      <c r="AY118" s="26" t="s">
        <v>153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6" t="s">
        <v>79</v>
      </c>
      <c r="BK118" s="215">
        <f t="shared" si="9"/>
        <v>0</v>
      </c>
      <c r="BL118" s="26" t="s">
        <v>167</v>
      </c>
      <c r="BM118" s="26" t="s">
        <v>1349</v>
      </c>
    </row>
    <row r="119" spans="2:65" s="1" customFormat="1" ht="22.5" customHeight="1">
      <c r="B119" s="43"/>
      <c r="C119" s="204" t="s">
        <v>216</v>
      </c>
      <c r="D119" s="204" t="s">
        <v>156</v>
      </c>
      <c r="E119" s="205" t="s">
        <v>1350</v>
      </c>
      <c r="F119" s="206" t="s">
        <v>1351</v>
      </c>
      <c r="G119" s="207" t="s">
        <v>159</v>
      </c>
      <c r="H119" s="208">
        <v>1</v>
      </c>
      <c r="I119" s="209"/>
      <c r="J119" s="210">
        <f t="shared" si="0"/>
        <v>0</v>
      </c>
      <c r="K119" s="206" t="s">
        <v>180</v>
      </c>
      <c r="L119" s="63"/>
      <c r="M119" s="211" t="s">
        <v>21</v>
      </c>
      <c r="N119" s="212" t="s">
        <v>42</v>
      </c>
      <c r="O119" s="44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6" t="s">
        <v>161</v>
      </c>
      <c r="AT119" s="26" t="s">
        <v>156</v>
      </c>
      <c r="AU119" s="26" t="s">
        <v>81</v>
      </c>
      <c r="AY119" s="26" t="s">
        <v>153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6" t="s">
        <v>79</v>
      </c>
      <c r="BK119" s="215">
        <f t="shared" si="9"/>
        <v>0</v>
      </c>
      <c r="BL119" s="26" t="s">
        <v>161</v>
      </c>
      <c r="BM119" s="26" t="s">
        <v>1352</v>
      </c>
    </row>
    <row r="120" spans="2:65" s="1" customFormat="1" ht="22.5" customHeight="1">
      <c r="B120" s="43"/>
      <c r="C120" s="228" t="s">
        <v>221</v>
      </c>
      <c r="D120" s="228" t="s">
        <v>150</v>
      </c>
      <c r="E120" s="229" t="s">
        <v>1353</v>
      </c>
      <c r="F120" s="230" t="s">
        <v>1354</v>
      </c>
      <c r="G120" s="231" t="s">
        <v>159</v>
      </c>
      <c r="H120" s="232">
        <v>1</v>
      </c>
      <c r="I120" s="233"/>
      <c r="J120" s="234">
        <f t="shared" si="0"/>
        <v>0</v>
      </c>
      <c r="K120" s="230" t="s">
        <v>180</v>
      </c>
      <c r="L120" s="235"/>
      <c r="M120" s="236" t="s">
        <v>21</v>
      </c>
      <c r="N120" s="237" t="s">
        <v>42</v>
      </c>
      <c r="O120" s="44"/>
      <c r="P120" s="213">
        <f t="shared" si="1"/>
        <v>0</v>
      </c>
      <c r="Q120" s="213">
        <v>4.1999999999999997E-3</v>
      </c>
      <c r="R120" s="213">
        <f t="shared" si="2"/>
        <v>4.1999999999999997E-3</v>
      </c>
      <c r="S120" s="213">
        <v>0</v>
      </c>
      <c r="T120" s="214">
        <f t="shared" si="3"/>
        <v>0</v>
      </c>
      <c r="AR120" s="26" t="s">
        <v>167</v>
      </c>
      <c r="AT120" s="26" t="s">
        <v>150</v>
      </c>
      <c r="AU120" s="26" t="s">
        <v>81</v>
      </c>
      <c r="AY120" s="26" t="s">
        <v>153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6" t="s">
        <v>79</v>
      </c>
      <c r="BK120" s="215">
        <f t="shared" si="9"/>
        <v>0</v>
      </c>
      <c r="BL120" s="26" t="s">
        <v>167</v>
      </c>
      <c r="BM120" s="26" t="s">
        <v>1355</v>
      </c>
    </row>
    <row r="121" spans="2:65" s="1" customFormat="1" ht="22.5" customHeight="1">
      <c r="B121" s="43"/>
      <c r="C121" s="228" t="s">
        <v>225</v>
      </c>
      <c r="D121" s="228" t="s">
        <v>150</v>
      </c>
      <c r="E121" s="229" t="s">
        <v>1356</v>
      </c>
      <c r="F121" s="230" t="s">
        <v>1357</v>
      </c>
      <c r="G121" s="231" t="s">
        <v>159</v>
      </c>
      <c r="H121" s="232">
        <v>2</v>
      </c>
      <c r="I121" s="233"/>
      <c r="J121" s="234">
        <f t="shared" si="0"/>
        <v>0</v>
      </c>
      <c r="K121" s="230" t="s">
        <v>180</v>
      </c>
      <c r="L121" s="235"/>
      <c r="M121" s="236" t="s">
        <v>21</v>
      </c>
      <c r="N121" s="237" t="s">
        <v>42</v>
      </c>
      <c r="O121" s="44"/>
      <c r="P121" s="213">
        <f t="shared" si="1"/>
        <v>0</v>
      </c>
      <c r="Q121" s="213">
        <v>3.2000000000000003E-4</v>
      </c>
      <c r="R121" s="213">
        <f t="shared" si="2"/>
        <v>6.4000000000000005E-4</v>
      </c>
      <c r="S121" s="213">
        <v>0</v>
      </c>
      <c r="T121" s="214">
        <f t="shared" si="3"/>
        <v>0</v>
      </c>
      <c r="AR121" s="26" t="s">
        <v>167</v>
      </c>
      <c r="AT121" s="26" t="s">
        <v>150</v>
      </c>
      <c r="AU121" s="26" t="s">
        <v>81</v>
      </c>
      <c r="AY121" s="26" t="s">
        <v>153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6" t="s">
        <v>79</v>
      </c>
      <c r="BK121" s="215">
        <f t="shared" si="9"/>
        <v>0</v>
      </c>
      <c r="BL121" s="26" t="s">
        <v>167</v>
      </c>
      <c r="BM121" s="26" t="s">
        <v>1358</v>
      </c>
    </row>
    <row r="122" spans="2:65" s="1" customFormat="1" ht="22.5" customHeight="1">
      <c r="B122" s="43"/>
      <c r="C122" s="204" t="s">
        <v>9</v>
      </c>
      <c r="D122" s="204" t="s">
        <v>156</v>
      </c>
      <c r="E122" s="205" t="s">
        <v>1359</v>
      </c>
      <c r="F122" s="206" t="s">
        <v>1360</v>
      </c>
      <c r="G122" s="207" t="s">
        <v>159</v>
      </c>
      <c r="H122" s="208">
        <v>1</v>
      </c>
      <c r="I122" s="209"/>
      <c r="J122" s="210">
        <f t="shared" si="0"/>
        <v>0</v>
      </c>
      <c r="K122" s="206" t="s">
        <v>160</v>
      </c>
      <c r="L122" s="63"/>
      <c r="M122" s="211" t="s">
        <v>21</v>
      </c>
      <c r="N122" s="212" t="s">
        <v>42</v>
      </c>
      <c r="O122" s="44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6" t="s">
        <v>161</v>
      </c>
      <c r="AT122" s="26" t="s">
        <v>156</v>
      </c>
      <c r="AU122" s="26" t="s">
        <v>81</v>
      </c>
      <c r="AY122" s="26" t="s">
        <v>153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6" t="s">
        <v>79</v>
      </c>
      <c r="BK122" s="215">
        <f t="shared" si="9"/>
        <v>0</v>
      </c>
      <c r="BL122" s="26" t="s">
        <v>161</v>
      </c>
      <c r="BM122" s="26" t="s">
        <v>1361</v>
      </c>
    </row>
    <row r="123" spans="2:65" s="1" customFormat="1" ht="22.5" customHeight="1">
      <c r="B123" s="43"/>
      <c r="C123" s="228" t="s">
        <v>232</v>
      </c>
      <c r="D123" s="228" t="s">
        <v>150</v>
      </c>
      <c r="E123" s="229" t="s">
        <v>1362</v>
      </c>
      <c r="F123" s="230" t="s">
        <v>1363</v>
      </c>
      <c r="G123" s="231" t="s">
        <v>159</v>
      </c>
      <c r="H123" s="232">
        <v>1</v>
      </c>
      <c r="I123" s="233"/>
      <c r="J123" s="234">
        <f t="shared" si="0"/>
        <v>0</v>
      </c>
      <c r="K123" s="230" t="s">
        <v>160</v>
      </c>
      <c r="L123" s="235"/>
      <c r="M123" s="236" t="s">
        <v>21</v>
      </c>
      <c r="N123" s="237" t="s">
        <v>42</v>
      </c>
      <c r="O123" s="44"/>
      <c r="P123" s="213">
        <f t="shared" si="1"/>
        <v>0</v>
      </c>
      <c r="Q123" s="213">
        <v>2E-3</v>
      </c>
      <c r="R123" s="213">
        <f t="shared" si="2"/>
        <v>2E-3</v>
      </c>
      <c r="S123" s="213">
        <v>0</v>
      </c>
      <c r="T123" s="214">
        <f t="shared" si="3"/>
        <v>0</v>
      </c>
      <c r="AR123" s="26" t="s">
        <v>167</v>
      </c>
      <c r="AT123" s="26" t="s">
        <v>150</v>
      </c>
      <c r="AU123" s="26" t="s">
        <v>81</v>
      </c>
      <c r="AY123" s="26" t="s">
        <v>153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79</v>
      </c>
      <c r="BK123" s="215">
        <f t="shared" si="9"/>
        <v>0</v>
      </c>
      <c r="BL123" s="26" t="s">
        <v>167</v>
      </c>
      <c r="BM123" s="26" t="s">
        <v>1364</v>
      </c>
    </row>
    <row r="124" spans="2:65" s="1" customFormat="1" ht="22.5" customHeight="1">
      <c r="B124" s="43"/>
      <c r="C124" s="204" t="s">
        <v>236</v>
      </c>
      <c r="D124" s="204" t="s">
        <v>156</v>
      </c>
      <c r="E124" s="205" t="s">
        <v>1365</v>
      </c>
      <c r="F124" s="206" t="s">
        <v>1366</v>
      </c>
      <c r="G124" s="207" t="s">
        <v>159</v>
      </c>
      <c r="H124" s="208">
        <v>4</v>
      </c>
      <c r="I124" s="209"/>
      <c r="J124" s="210">
        <f t="shared" si="0"/>
        <v>0</v>
      </c>
      <c r="K124" s="206" t="s">
        <v>180</v>
      </c>
      <c r="L124" s="63"/>
      <c r="M124" s="211" t="s">
        <v>21</v>
      </c>
      <c r="N124" s="212" t="s">
        <v>42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161</v>
      </c>
      <c r="AT124" s="26" t="s">
        <v>156</v>
      </c>
      <c r="AU124" s="26" t="s">
        <v>81</v>
      </c>
      <c r="AY124" s="26" t="s">
        <v>153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79</v>
      </c>
      <c r="BK124" s="215">
        <f t="shared" si="9"/>
        <v>0</v>
      </c>
      <c r="BL124" s="26" t="s">
        <v>161</v>
      </c>
      <c r="BM124" s="26" t="s">
        <v>1367</v>
      </c>
    </row>
    <row r="125" spans="2:65" s="1" customFormat="1" ht="22.5" customHeight="1">
      <c r="B125" s="43"/>
      <c r="C125" s="228" t="s">
        <v>270</v>
      </c>
      <c r="D125" s="228" t="s">
        <v>150</v>
      </c>
      <c r="E125" s="229" t="s">
        <v>1368</v>
      </c>
      <c r="F125" s="230" t="s">
        <v>1369</v>
      </c>
      <c r="G125" s="231" t="s">
        <v>159</v>
      </c>
      <c r="H125" s="232">
        <v>4</v>
      </c>
      <c r="I125" s="233"/>
      <c r="J125" s="234">
        <f t="shared" si="0"/>
        <v>0</v>
      </c>
      <c r="K125" s="230" t="s">
        <v>180</v>
      </c>
      <c r="L125" s="235"/>
      <c r="M125" s="236" t="s">
        <v>21</v>
      </c>
      <c r="N125" s="237" t="s">
        <v>42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167</v>
      </c>
      <c r="AT125" s="26" t="s">
        <v>150</v>
      </c>
      <c r="AU125" s="26" t="s">
        <v>81</v>
      </c>
      <c r="AY125" s="26" t="s">
        <v>153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79</v>
      </c>
      <c r="BK125" s="215">
        <f t="shared" si="9"/>
        <v>0</v>
      </c>
      <c r="BL125" s="26" t="s">
        <v>167</v>
      </c>
      <c r="BM125" s="26" t="s">
        <v>1370</v>
      </c>
    </row>
    <row r="126" spans="2:65" s="11" customFormat="1" ht="29.9" customHeight="1">
      <c r="B126" s="187"/>
      <c r="C126" s="188"/>
      <c r="D126" s="201" t="s">
        <v>70</v>
      </c>
      <c r="E126" s="202" t="s">
        <v>694</v>
      </c>
      <c r="F126" s="202" t="s">
        <v>695</v>
      </c>
      <c r="G126" s="188"/>
      <c r="H126" s="188"/>
      <c r="I126" s="191"/>
      <c r="J126" s="203">
        <f>BK126</f>
        <v>0</v>
      </c>
      <c r="K126" s="188"/>
      <c r="L126" s="193"/>
      <c r="M126" s="194"/>
      <c r="N126" s="195"/>
      <c r="O126" s="195"/>
      <c r="P126" s="196">
        <f>SUM(P127:P131)</f>
        <v>0</v>
      </c>
      <c r="Q126" s="195"/>
      <c r="R126" s="196">
        <f>SUM(R127:R131)</f>
        <v>1.2450000000000002E-4</v>
      </c>
      <c r="S126" s="195"/>
      <c r="T126" s="197">
        <f>SUM(T127:T131)</f>
        <v>0</v>
      </c>
      <c r="AR126" s="198" t="s">
        <v>152</v>
      </c>
      <c r="AT126" s="199" t="s">
        <v>70</v>
      </c>
      <c r="AU126" s="199" t="s">
        <v>79</v>
      </c>
      <c r="AY126" s="198" t="s">
        <v>153</v>
      </c>
      <c r="BK126" s="200">
        <f>SUM(BK127:BK131)</f>
        <v>0</v>
      </c>
    </row>
    <row r="127" spans="2:65" s="1" customFormat="1" ht="22.5" customHeight="1">
      <c r="B127" s="43"/>
      <c r="C127" s="204" t="s">
        <v>278</v>
      </c>
      <c r="D127" s="204" t="s">
        <v>156</v>
      </c>
      <c r="E127" s="205" t="s">
        <v>1275</v>
      </c>
      <c r="F127" s="206" t="s">
        <v>1371</v>
      </c>
      <c r="G127" s="207" t="s">
        <v>1047</v>
      </c>
      <c r="H127" s="208">
        <v>5.0000000000000001E-3</v>
      </c>
      <c r="I127" s="209"/>
      <c r="J127" s="210">
        <f>ROUND(I127*H127,2)</f>
        <v>0</v>
      </c>
      <c r="K127" s="206" t="s">
        <v>180</v>
      </c>
      <c r="L127" s="63"/>
      <c r="M127" s="211" t="s">
        <v>21</v>
      </c>
      <c r="N127" s="212" t="s">
        <v>42</v>
      </c>
      <c r="O127" s="44"/>
      <c r="P127" s="213">
        <f>O127*H127</f>
        <v>0</v>
      </c>
      <c r="Q127" s="213">
        <v>9.9000000000000008E-3</v>
      </c>
      <c r="R127" s="213">
        <f>Q127*H127</f>
        <v>4.9500000000000004E-5</v>
      </c>
      <c r="S127" s="213">
        <v>0</v>
      </c>
      <c r="T127" s="214">
        <f>S127*H127</f>
        <v>0</v>
      </c>
      <c r="AR127" s="26" t="s">
        <v>161</v>
      </c>
      <c r="AT127" s="26" t="s">
        <v>156</v>
      </c>
      <c r="AU127" s="26" t="s">
        <v>81</v>
      </c>
      <c r="AY127" s="26" t="s">
        <v>153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79</v>
      </c>
      <c r="BK127" s="215">
        <f>ROUND(I127*H127,2)</f>
        <v>0</v>
      </c>
      <c r="BL127" s="26" t="s">
        <v>161</v>
      </c>
      <c r="BM127" s="26" t="s">
        <v>1372</v>
      </c>
    </row>
    <row r="128" spans="2:65" s="1" customFormat="1" ht="31.5" customHeight="1">
      <c r="B128" s="43"/>
      <c r="C128" s="204" t="s">
        <v>282</v>
      </c>
      <c r="D128" s="204" t="s">
        <v>156</v>
      </c>
      <c r="E128" s="205" t="s">
        <v>1278</v>
      </c>
      <c r="F128" s="206" t="s">
        <v>1279</v>
      </c>
      <c r="G128" s="207" t="s">
        <v>189</v>
      </c>
      <c r="H128" s="208">
        <v>5</v>
      </c>
      <c r="I128" s="209"/>
      <c r="J128" s="210">
        <f>ROUND(I128*H128,2)</f>
        <v>0</v>
      </c>
      <c r="K128" s="206" t="s">
        <v>180</v>
      </c>
      <c r="L128" s="63"/>
      <c r="M128" s="211" t="s">
        <v>21</v>
      </c>
      <c r="N128" s="212" t="s">
        <v>42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161</v>
      </c>
      <c r="AT128" s="26" t="s">
        <v>156</v>
      </c>
      <c r="AU128" s="26" t="s">
        <v>81</v>
      </c>
      <c r="AY128" s="26" t="s">
        <v>153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79</v>
      </c>
      <c r="BK128" s="215">
        <f>ROUND(I128*H128,2)</f>
        <v>0</v>
      </c>
      <c r="BL128" s="26" t="s">
        <v>161</v>
      </c>
      <c r="BM128" s="26" t="s">
        <v>1373</v>
      </c>
    </row>
    <row r="129" spans="2:65" s="1" customFormat="1" ht="22.5" customHeight="1">
      <c r="B129" s="43"/>
      <c r="C129" s="204" t="s">
        <v>288</v>
      </c>
      <c r="D129" s="204" t="s">
        <v>156</v>
      </c>
      <c r="E129" s="205" t="s">
        <v>1281</v>
      </c>
      <c r="F129" s="206" t="s">
        <v>1282</v>
      </c>
      <c r="G129" s="207" t="s">
        <v>189</v>
      </c>
      <c r="H129" s="208">
        <v>5</v>
      </c>
      <c r="I129" s="209"/>
      <c r="J129" s="210">
        <f>ROUND(I129*H129,2)</f>
        <v>0</v>
      </c>
      <c r="K129" s="206" t="s">
        <v>180</v>
      </c>
      <c r="L129" s="63"/>
      <c r="M129" s="211" t="s">
        <v>21</v>
      </c>
      <c r="N129" s="212" t="s">
        <v>42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161</v>
      </c>
      <c r="AT129" s="26" t="s">
        <v>156</v>
      </c>
      <c r="AU129" s="26" t="s">
        <v>81</v>
      </c>
      <c r="AY129" s="26" t="s">
        <v>153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79</v>
      </c>
      <c r="BK129" s="215">
        <f>ROUND(I129*H129,2)</f>
        <v>0</v>
      </c>
      <c r="BL129" s="26" t="s">
        <v>161</v>
      </c>
      <c r="BM129" s="26" t="s">
        <v>1374</v>
      </c>
    </row>
    <row r="130" spans="2:65" s="1" customFormat="1" ht="22.5" customHeight="1">
      <c r="B130" s="43"/>
      <c r="C130" s="204" t="s">
        <v>294</v>
      </c>
      <c r="D130" s="204" t="s">
        <v>156</v>
      </c>
      <c r="E130" s="205" t="s">
        <v>1284</v>
      </c>
      <c r="F130" s="206" t="s">
        <v>1285</v>
      </c>
      <c r="G130" s="207" t="s">
        <v>521</v>
      </c>
      <c r="H130" s="208">
        <v>2.5</v>
      </c>
      <c r="I130" s="209"/>
      <c r="J130" s="210">
        <f>ROUND(I130*H130,2)</f>
        <v>0</v>
      </c>
      <c r="K130" s="206" t="s">
        <v>180</v>
      </c>
      <c r="L130" s="63"/>
      <c r="M130" s="211" t="s">
        <v>21</v>
      </c>
      <c r="N130" s="212" t="s">
        <v>42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161</v>
      </c>
      <c r="AT130" s="26" t="s">
        <v>156</v>
      </c>
      <c r="AU130" s="26" t="s">
        <v>81</v>
      </c>
      <c r="AY130" s="26" t="s">
        <v>153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79</v>
      </c>
      <c r="BK130" s="215">
        <f>ROUND(I130*H130,2)</f>
        <v>0</v>
      </c>
      <c r="BL130" s="26" t="s">
        <v>161</v>
      </c>
      <c r="BM130" s="26" t="s">
        <v>1375</v>
      </c>
    </row>
    <row r="131" spans="2:65" s="1" customFormat="1" ht="22.5" customHeight="1">
      <c r="B131" s="43"/>
      <c r="C131" s="204" t="s">
        <v>299</v>
      </c>
      <c r="D131" s="204" t="s">
        <v>156</v>
      </c>
      <c r="E131" s="205" t="s">
        <v>1288</v>
      </c>
      <c r="F131" s="206" t="s">
        <v>1289</v>
      </c>
      <c r="G131" s="207" t="s">
        <v>521</v>
      </c>
      <c r="H131" s="208">
        <v>2.5</v>
      </c>
      <c r="I131" s="209"/>
      <c r="J131" s="210">
        <f>ROUND(I131*H131,2)</f>
        <v>0</v>
      </c>
      <c r="K131" s="206" t="s">
        <v>180</v>
      </c>
      <c r="L131" s="63"/>
      <c r="M131" s="211" t="s">
        <v>21</v>
      </c>
      <c r="N131" s="212" t="s">
        <v>42</v>
      </c>
      <c r="O131" s="44"/>
      <c r="P131" s="213">
        <f>O131*H131</f>
        <v>0</v>
      </c>
      <c r="Q131" s="213">
        <v>3.0000000000000001E-5</v>
      </c>
      <c r="R131" s="213">
        <f>Q131*H131</f>
        <v>7.5000000000000007E-5</v>
      </c>
      <c r="S131" s="213">
        <v>0</v>
      </c>
      <c r="T131" s="214">
        <f>S131*H131</f>
        <v>0</v>
      </c>
      <c r="AR131" s="26" t="s">
        <v>161</v>
      </c>
      <c r="AT131" s="26" t="s">
        <v>156</v>
      </c>
      <c r="AU131" s="26" t="s">
        <v>81</v>
      </c>
      <c r="AY131" s="26" t="s">
        <v>153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79</v>
      </c>
      <c r="BK131" s="215">
        <f>ROUND(I131*H131,2)</f>
        <v>0</v>
      </c>
      <c r="BL131" s="26" t="s">
        <v>161</v>
      </c>
      <c r="BM131" s="26" t="s">
        <v>1376</v>
      </c>
    </row>
    <row r="132" spans="2:65" s="11" customFormat="1" ht="37.4" customHeight="1">
      <c r="B132" s="187"/>
      <c r="C132" s="188"/>
      <c r="D132" s="201" t="s">
        <v>70</v>
      </c>
      <c r="E132" s="246" t="s">
        <v>708</v>
      </c>
      <c r="F132" s="246" t="s">
        <v>709</v>
      </c>
      <c r="G132" s="188"/>
      <c r="H132" s="188"/>
      <c r="I132" s="191"/>
      <c r="J132" s="247">
        <f>BK132</f>
        <v>0</v>
      </c>
      <c r="K132" s="188"/>
      <c r="L132" s="193"/>
      <c r="M132" s="194"/>
      <c r="N132" s="195"/>
      <c r="O132" s="195"/>
      <c r="P132" s="196">
        <f>P133</f>
        <v>0</v>
      </c>
      <c r="Q132" s="195"/>
      <c r="R132" s="196">
        <f>R133</f>
        <v>0</v>
      </c>
      <c r="S132" s="195"/>
      <c r="T132" s="197">
        <f>T133</f>
        <v>0</v>
      </c>
      <c r="AR132" s="198" t="s">
        <v>173</v>
      </c>
      <c r="AT132" s="199" t="s">
        <v>70</v>
      </c>
      <c r="AU132" s="199" t="s">
        <v>71</v>
      </c>
      <c r="AY132" s="198" t="s">
        <v>153</v>
      </c>
      <c r="BK132" s="200">
        <f>BK133</f>
        <v>0</v>
      </c>
    </row>
    <row r="133" spans="2:65" s="1" customFormat="1" ht="22.5" customHeight="1">
      <c r="B133" s="43"/>
      <c r="C133" s="204" t="s">
        <v>399</v>
      </c>
      <c r="D133" s="204" t="s">
        <v>156</v>
      </c>
      <c r="E133" s="205" t="s">
        <v>716</v>
      </c>
      <c r="F133" s="206" t="s">
        <v>717</v>
      </c>
      <c r="G133" s="207" t="s">
        <v>297</v>
      </c>
      <c r="H133" s="208">
        <v>8</v>
      </c>
      <c r="I133" s="209"/>
      <c r="J133" s="210">
        <f>ROUND(I133*H133,2)</f>
        <v>0</v>
      </c>
      <c r="K133" s="206" t="s">
        <v>180</v>
      </c>
      <c r="L133" s="63"/>
      <c r="M133" s="211" t="s">
        <v>21</v>
      </c>
      <c r="N133" s="212" t="s">
        <v>42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713</v>
      </c>
      <c r="AT133" s="26" t="s">
        <v>156</v>
      </c>
      <c r="AU133" s="26" t="s">
        <v>79</v>
      </c>
      <c r="AY133" s="26" t="s">
        <v>153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79</v>
      </c>
      <c r="BK133" s="215">
        <f>ROUND(I133*H133,2)</f>
        <v>0</v>
      </c>
      <c r="BL133" s="26" t="s">
        <v>713</v>
      </c>
      <c r="BM133" s="26" t="s">
        <v>1377</v>
      </c>
    </row>
    <row r="134" spans="2:65" s="11" customFormat="1" ht="37.4" customHeight="1">
      <c r="B134" s="187"/>
      <c r="C134" s="188"/>
      <c r="D134" s="189" t="s">
        <v>70</v>
      </c>
      <c r="E134" s="190" t="s">
        <v>212</v>
      </c>
      <c r="F134" s="190" t="s">
        <v>213</v>
      </c>
      <c r="G134" s="188"/>
      <c r="H134" s="188"/>
      <c r="I134" s="191"/>
      <c r="J134" s="192">
        <f>BK134</f>
        <v>0</v>
      </c>
      <c r="K134" s="188"/>
      <c r="L134" s="193"/>
      <c r="M134" s="194"/>
      <c r="N134" s="195"/>
      <c r="O134" s="195"/>
      <c r="P134" s="196">
        <f>P135</f>
        <v>0</v>
      </c>
      <c r="Q134" s="195"/>
      <c r="R134" s="196">
        <f>R135</f>
        <v>0</v>
      </c>
      <c r="S134" s="195"/>
      <c r="T134" s="197">
        <f>T135</f>
        <v>0</v>
      </c>
      <c r="AR134" s="198" t="s">
        <v>173</v>
      </c>
      <c r="AT134" s="199" t="s">
        <v>70</v>
      </c>
      <c r="AU134" s="199" t="s">
        <v>71</v>
      </c>
      <c r="AY134" s="198" t="s">
        <v>153</v>
      </c>
      <c r="BK134" s="200">
        <f>BK135</f>
        <v>0</v>
      </c>
    </row>
    <row r="135" spans="2:65" s="11" customFormat="1" ht="19.899999999999999" customHeight="1">
      <c r="B135" s="187"/>
      <c r="C135" s="188"/>
      <c r="D135" s="201" t="s">
        <v>70</v>
      </c>
      <c r="E135" s="202" t="s">
        <v>241</v>
      </c>
      <c r="F135" s="202" t="s">
        <v>213</v>
      </c>
      <c r="G135" s="188"/>
      <c r="H135" s="188"/>
      <c r="I135" s="191"/>
      <c r="J135" s="203">
        <f>BK135</f>
        <v>0</v>
      </c>
      <c r="K135" s="188"/>
      <c r="L135" s="193"/>
      <c r="M135" s="194"/>
      <c r="N135" s="195"/>
      <c r="O135" s="195"/>
      <c r="P135" s="196">
        <f>SUM(P136:P137)</f>
        <v>0</v>
      </c>
      <c r="Q135" s="195"/>
      <c r="R135" s="196">
        <f>SUM(R136:R137)</f>
        <v>0</v>
      </c>
      <c r="S135" s="195"/>
      <c r="T135" s="197">
        <f>SUM(T136:T137)</f>
        <v>0</v>
      </c>
      <c r="AR135" s="198" t="s">
        <v>173</v>
      </c>
      <c r="AT135" s="199" t="s">
        <v>70</v>
      </c>
      <c r="AU135" s="199" t="s">
        <v>79</v>
      </c>
      <c r="AY135" s="198" t="s">
        <v>153</v>
      </c>
      <c r="BK135" s="200">
        <f>SUM(BK136:BK137)</f>
        <v>0</v>
      </c>
    </row>
    <row r="136" spans="2:65" s="1" customFormat="1" ht="22.5" customHeight="1">
      <c r="B136" s="43"/>
      <c r="C136" s="228" t="s">
        <v>403</v>
      </c>
      <c r="D136" s="228" t="s">
        <v>150</v>
      </c>
      <c r="E136" s="229" t="s">
        <v>875</v>
      </c>
      <c r="F136" s="230" t="s">
        <v>876</v>
      </c>
      <c r="G136" s="231" t="s">
        <v>245</v>
      </c>
      <c r="H136" s="232">
        <v>1</v>
      </c>
      <c r="I136" s="233"/>
      <c r="J136" s="234">
        <f>ROUND(I136*H136,2)</f>
        <v>0</v>
      </c>
      <c r="K136" s="230" t="s">
        <v>21</v>
      </c>
      <c r="L136" s="235"/>
      <c r="M136" s="236" t="s">
        <v>21</v>
      </c>
      <c r="N136" s="237" t="s">
        <v>42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167</v>
      </c>
      <c r="AT136" s="26" t="s">
        <v>150</v>
      </c>
      <c r="AU136" s="26" t="s">
        <v>81</v>
      </c>
      <c r="AY136" s="26" t="s">
        <v>153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79</v>
      </c>
      <c r="BK136" s="215">
        <f>ROUND(I136*H136,2)</f>
        <v>0</v>
      </c>
      <c r="BL136" s="26" t="s">
        <v>167</v>
      </c>
      <c r="BM136" s="26" t="s">
        <v>1378</v>
      </c>
    </row>
    <row r="137" spans="2:65" s="1" customFormat="1" ht="22.5" customHeight="1">
      <c r="B137" s="43"/>
      <c r="C137" s="228" t="s">
        <v>405</v>
      </c>
      <c r="D137" s="228" t="s">
        <v>150</v>
      </c>
      <c r="E137" s="229" t="s">
        <v>252</v>
      </c>
      <c r="F137" s="230" t="s">
        <v>1379</v>
      </c>
      <c r="G137" s="231" t="s">
        <v>245</v>
      </c>
      <c r="H137" s="232">
        <v>1</v>
      </c>
      <c r="I137" s="233"/>
      <c r="J137" s="234">
        <f>ROUND(I137*H137,2)</f>
        <v>0</v>
      </c>
      <c r="K137" s="230" t="s">
        <v>21</v>
      </c>
      <c r="L137" s="235"/>
      <c r="M137" s="236" t="s">
        <v>21</v>
      </c>
      <c r="N137" s="237" t="s">
        <v>42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674</v>
      </c>
      <c r="AT137" s="26" t="s">
        <v>150</v>
      </c>
      <c r="AU137" s="26" t="s">
        <v>81</v>
      </c>
      <c r="AY137" s="26" t="s">
        <v>153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79</v>
      </c>
      <c r="BK137" s="215">
        <f>ROUND(I137*H137,2)</f>
        <v>0</v>
      </c>
      <c r="BL137" s="26" t="s">
        <v>161</v>
      </c>
      <c r="BM137" s="26" t="s">
        <v>1380</v>
      </c>
    </row>
    <row r="138" spans="2:65" s="11" customFormat="1" ht="37.4" customHeight="1">
      <c r="B138" s="187"/>
      <c r="C138" s="188"/>
      <c r="D138" s="189" t="s">
        <v>70</v>
      </c>
      <c r="E138" s="190" t="s">
        <v>266</v>
      </c>
      <c r="F138" s="190" t="s">
        <v>267</v>
      </c>
      <c r="G138" s="188"/>
      <c r="H138" s="188"/>
      <c r="I138" s="191"/>
      <c r="J138" s="192">
        <f>BK138</f>
        <v>0</v>
      </c>
      <c r="K138" s="188"/>
      <c r="L138" s="193"/>
      <c r="M138" s="194"/>
      <c r="N138" s="195"/>
      <c r="O138" s="195"/>
      <c r="P138" s="196">
        <f>P139+P141+P144+P146</f>
        <v>0</v>
      </c>
      <c r="Q138" s="195"/>
      <c r="R138" s="196">
        <f>R139+R141+R144+R146</f>
        <v>0</v>
      </c>
      <c r="S138" s="195"/>
      <c r="T138" s="197">
        <f>T139+T141+T144+T146</f>
        <v>0</v>
      </c>
      <c r="AR138" s="198" t="s">
        <v>177</v>
      </c>
      <c r="AT138" s="199" t="s">
        <v>70</v>
      </c>
      <c r="AU138" s="199" t="s">
        <v>71</v>
      </c>
      <c r="AY138" s="198" t="s">
        <v>153</v>
      </c>
      <c r="BK138" s="200">
        <f>BK139+BK141+BK144+BK146</f>
        <v>0</v>
      </c>
    </row>
    <row r="139" spans="2:65" s="11" customFormat="1" ht="19.899999999999999" customHeight="1">
      <c r="B139" s="187"/>
      <c r="C139" s="188"/>
      <c r="D139" s="201" t="s">
        <v>70</v>
      </c>
      <c r="E139" s="202" t="s">
        <v>268</v>
      </c>
      <c r="F139" s="202" t="s">
        <v>269</v>
      </c>
      <c r="G139" s="188"/>
      <c r="H139" s="188"/>
      <c r="I139" s="191"/>
      <c r="J139" s="203">
        <f>BK139</f>
        <v>0</v>
      </c>
      <c r="K139" s="188"/>
      <c r="L139" s="193"/>
      <c r="M139" s="194"/>
      <c r="N139" s="195"/>
      <c r="O139" s="195"/>
      <c r="P139" s="196">
        <f>P140</f>
        <v>0</v>
      </c>
      <c r="Q139" s="195"/>
      <c r="R139" s="196">
        <f>R140</f>
        <v>0</v>
      </c>
      <c r="S139" s="195"/>
      <c r="T139" s="197">
        <f>T140</f>
        <v>0</v>
      </c>
      <c r="AR139" s="198" t="s">
        <v>177</v>
      </c>
      <c r="AT139" s="199" t="s">
        <v>70</v>
      </c>
      <c r="AU139" s="199" t="s">
        <v>79</v>
      </c>
      <c r="AY139" s="198" t="s">
        <v>153</v>
      </c>
      <c r="BK139" s="200">
        <f>BK140</f>
        <v>0</v>
      </c>
    </row>
    <row r="140" spans="2:65" s="1" customFormat="1" ht="22.5" customHeight="1">
      <c r="B140" s="43"/>
      <c r="C140" s="204" t="s">
        <v>409</v>
      </c>
      <c r="D140" s="204" t="s">
        <v>156</v>
      </c>
      <c r="E140" s="205" t="s">
        <v>271</v>
      </c>
      <c r="F140" s="206" t="s">
        <v>272</v>
      </c>
      <c r="G140" s="207" t="s">
        <v>273</v>
      </c>
      <c r="H140" s="208">
        <v>1</v>
      </c>
      <c r="I140" s="209"/>
      <c r="J140" s="210">
        <f>ROUND(I140*H140,2)</f>
        <v>0</v>
      </c>
      <c r="K140" s="206" t="s">
        <v>180</v>
      </c>
      <c r="L140" s="63"/>
      <c r="M140" s="211" t="s">
        <v>21</v>
      </c>
      <c r="N140" s="212" t="s">
        <v>42</v>
      </c>
      <c r="O140" s="4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26" t="s">
        <v>274</v>
      </c>
      <c r="AT140" s="26" t="s">
        <v>156</v>
      </c>
      <c r="AU140" s="26" t="s">
        <v>81</v>
      </c>
      <c r="AY140" s="26" t="s">
        <v>153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6" t="s">
        <v>79</v>
      </c>
      <c r="BK140" s="215">
        <f>ROUND(I140*H140,2)</f>
        <v>0</v>
      </c>
      <c r="BL140" s="26" t="s">
        <v>274</v>
      </c>
      <c r="BM140" s="26" t="s">
        <v>1381</v>
      </c>
    </row>
    <row r="141" spans="2:65" s="11" customFormat="1" ht="29.9" customHeight="1">
      <c r="B141" s="187"/>
      <c r="C141" s="188"/>
      <c r="D141" s="201" t="s">
        <v>70</v>
      </c>
      <c r="E141" s="202" t="s">
        <v>276</v>
      </c>
      <c r="F141" s="202" t="s">
        <v>277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SUM(P142:P143)</f>
        <v>0</v>
      </c>
      <c r="Q141" s="195"/>
      <c r="R141" s="196">
        <f>SUM(R142:R143)</f>
        <v>0</v>
      </c>
      <c r="S141" s="195"/>
      <c r="T141" s="197">
        <f>SUM(T142:T143)</f>
        <v>0</v>
      </c>
      <c r="AR141" s="198" t="s">
        <v>177</v>
      </c>
      <c r="AT141" s="199" t="s">
        <v>70</v>
      </c>
      <c r="AU141" s="199" t="s">
        <v>79</v>
      </c>
      <c r="AY141" s="198" t="s">
        <v>153</v>
      </c>
      <c r="BK141" s="200">
        <f>SUM(BK142:BK143)</f>
        <v>0</v>
      </c>
    </row>
    <row r="142" spans="2:65" s="1" customFormat="1" ht="22.5" customHeight="1">
      <c r="B142" s="43"/>
      <c r="C142" s="204" t="s">
        <v>413</v>
      </c>
      <c r="D142" s="204" t="s">
        <v>156</v>
      </c>
      <c r="E142" s="205" t="s">
        <v>279</v>
      </c>
      <c r="F142" s="206" t="s">
        <v>280</v>
      </c>
      <c r="G142" s="207" t="s">
        <v>273</v>
      </c>
      <c r="H142" s="208">
        <v>1</v>
      </c>
      <c r="I142" s="209"/>
      <c r="J142" s="210">
        <f>ROUND(I142*H142,2)</f>
        <v>0</v>
      </c>
      <c r="K142" s="206" t="s">
        <v>160</v>
      </c>
      <c r="L142" s="63"/>
      <c r="M142" s="211" t="s">
        <v>21</v>
      </c>
      <c r="N142" s="212" t="s">
        <v>42</v>
      </c>
      <c r="O142" s="4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6" t="s">
        <v>274</v>
      </c>
      <c r="AT142" s="26" t="s">
        <v>156</v>
      </c>
      <c r="AU142" s="26" t="s">
        <v>81</v>
      </c>
      <c r="AY142" s="26" t="s">
        <v>153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79</v>
      </c>
      <c r="BK142" s="215">
        <f>ROUND(I142*H142,2)</f>
        <v>0</v>
      </c>
      <c r="BL142" s="26" t="s">
        <v>274</v>
      </c>
      <c r="BM142" s="26" t="s">
        <v>1382</v>
      </c>
    </row>
    <row r="143" spans="2:65" s="1" customFormat="1" ht="22.5" customHeight="1">
      <c r="B143" s="43"/>
      <c r="C143" s="204" t="s">
        <v>417</v>
      </c>
      <c r="D143" s="204" t="s">
        <v>156</v>
      </c>
      <c r="E143" s="205" t="s">
        <v>283</v>
      </c>
      <c r="F143" s="206" t="s">
        <v>284</v>
      </c>
      <c r="G143" s="207" t="s">
        <v>273</v>
      </c>
      <c r="H143" s="208">
        <v>1</v>
      </c>
      <c r="I143" s="209"/>
      <c r="J143" s="210">
        <f>ROUND(I143*H143,2)</f>
        <v>0</v>
      </c>
      <c r="K143" s="206" t="s">
        <v>180</v>
      </c>
      <c r="L143" s="63"/>
      <c r="M143" s="211" t="s">
        <v>21</v>
      </c>
      <c r="N143" s="212" t="s">
        <v>42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274</v>
      </c>
      <c r="AT143" s="26" t="s">
        <v>156</v>
      </c>
      <c r="AU143" s="26" t="s">
        <v>81</v>
      </c>
      <c r="AY143" s="26" t="s">
        <v>153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79</v>
      </c>
      <c r="BK143" s="215">
        <f>ROUND(I143*H143,2)</f>
        <v>0</v>
      </c>
      <c r="BL143" s="26" t="s">
        <v>274</v>
      </c>
      <c r="BM143" s="26" t="s">
        <v>1383</v>
      </c>
    </row>
    <row r="144" spans="2:65" s="11" customFormat="1" ht="29.9" customHeight="1">
      <c r="B144" s="187"/>
      <c r="C144" s="188"/>
      <c r="D144" s="201" t="s">
        <v>70</v>
      </c>
      <c r="E144" s="202" t="s">
        <v>286</v>
      </c>
      <c r="F144" s="202" t="s">
        <v>287</v>
      </c>
      <c r="G144" s="188"/>
      <c r="H144" s="188"/>
      <c r="I144" s="191"/>
      <c r="J144" s="203">
        <f>BK144</f>
        <v>0</v>
      </c>
      <c r="K144" s="188"/>
      <c r="L144" s="193"/>
      <c r="M144" s="194"/>
      <c r="N144" s="195"/>
      <c r="O144" s="195"/>
      <c r="P144" s="196">
        <f>P145</f>
        <v>0</v>
      </c>
      <c r="Q144" s="195"/>
      <c r="R144" s="196">
        <f>R145</f>
        <v>0</v>
      </c>
      <c r="S144" s="195"/>
      <c r="T144" s="197">
        <f>T145</f>
        <v>0</v>
      </c>
      <c r="AR144" s="198" t="s">
        <v>177</v>
      </c>
      <c r="AT144" s="199" t="s">
        <v>70</v>
      </c>
      <c r="AU144" s="199" t="s">
        <v>79</v>
      </c>
      <c r="AY144" s="198" t="s">
        <v>153</v>
      </c>
      <c r="BK144" s="200">
        <f>BK145</f>
        <v>0</v>
      </c>
    </row>
    <row r="145" spans="2:65" s="1" customFormat="1" ht="22.5" customHeight="1">
      <c r="B145" s="43"/>
      <c r="C145" s="204" t="s">
        <v>421</v>
      </c>
      <c r="D145" s="204" t="s">
        <v>156</v>
      </c>
      <c r="E145" s="205" t="s">
        <v>1307</v>
      </c>
      <c r="F145" s="206" t="s">
        <v>1308</v>
      </c>
      <c r="G145" s="207" t="s">
        <v>273</v>
      </c>
      <c r="H145" s="208">
        <v>1</v>
      </c>
      <c r="I145" s="209"/>
      <c r="J145" s="210">
        <f>ROUND(I145*H145,2)</f>
        <v>0</v>
      </c>
      <c r="K145" s="206" t="s">
        <v>160</v>
      </c>
      <c r="L145" s="63"/>
      <c r="M145" s="211" t="s">
        <v>21</v>
      </c>
      <c r="N145" s="212" t="s">
        <v>42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274</v>
      </c>
      <c r="AT145" s="26" t="s">
        <v>156</v>
      </c>
      <c r="AU145" s="26" t="s">
        <v>81</v>
      </c>
      <c r="AY145" s="26" t="s">
        <v>153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79</v>
      </c>
      <c r="BK145" s="215">
        <f>ROUND(I145*H145,2)</f>
        <v>0</v>
      </c>
      <c r="BL145" s="26" t="s">
        <v>274</v>
      </c>
      <c r="BM145" s="26" t="s">
        <v>1384</v>
      </c>
    </row>
    <row r="146" spans="2:65" s="11" customFormat="1" ht="29.9" customHeight="1">
      <c r="B146" s="187"/>
      <c r="C146" s="188"/>
      <c r="D146" s="201" t="s">
        <v>70</v>
      </c>
      <c r="E146" s="202" t="s">
        <v>292</v>
      </c>
      <c r="F146" s="202" t="s">
        <v>293</v>
      </c>
      <c r="G146" s="188"/>
      <c r="H146" s="188"/>
      <c r="I146" s="191"/>
      <c r="J146" s="203">
        <f>BK146</f>
        <v>0</v>
      </c>
      <c r="K146" s="188"/>
      <c r="L146" s="193"/>
      <c r="M146" s="194"/>
      <c r="N146" s="195"/>
      <c r="O146" s="195"/>
      <c r="P146" s="196">
        <f>P147</f>
        <v>0</v>
      </c>
      <c r="Q146" s="195"/>
      <c r="R146" s="196">
        <f>R147</f>
        <v>0</v>
      </c>
      <c r="S146" s="195"/>
      <c r="T146" s="197">
        <f>T147</f>
        <v>0</v>
      </c>
      <c r="AR146" s="198" t="s">
        <v>177</v>
      </c>
      <c r="AT146" s="199" t="s">
        <v>70</v>
      </c>
      <c r="AU146" s="199" t="s">
        <v>79</v>
      </c>
      <c r="AY146" s="198" t="s">
        <v>153</v>
      </c>
      <c r="BK146" s="200">
        <f>BK147</f>
        <v>0</v>
      </c>
    </row>
    <row r="147" spans="2:65" s="1" customFormat="1" ht="22.5" customHeight="1">
      <c r="B147" s="43"/>
      <c r="C147" s="204" t="s">
        <v>425</v>
      </c>
      <c r="D147" s="204" t="s">
        <v>156</v>
      </c>
      <c r="E147" s="205" t="s">
        <v>300</v>
      </c>
      <c r="F147" s="206" t="s">
        <v>301</v>
      </c>
      <c r="G147" s="207" t="s">
        <v>273</v>
      </c>
      <c r="H147" s="208">
        <v>1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41" t="s">
        <v>42</v>
      </c>
      <c r="O147" s="242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AR147" s="26" t="s">
        <v>274</v>
      </c>
      <c r="AT147" s="26" t="s">
        <v>156</v>
      </c>
      <c r="AU147" s="26" t="s">
        <v>81</v>
      </c>
      <c r="AY147" s="26" t="s">
        <v>153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79</v>
      </c>
      <c r="BK147" s="215">
        <f>ROUND(I147*H147,2)</f>
        <v>0</v>
      </c>
      <c r="BL147" s="26" t="s">
        <v>274</v>
      </c>
      <c r="BM147" s="26" t="s">
        <v>1385</v>
      </c>
    </row>
    <row r="148" spans="2:65" s="1" customFormat="1" ht="7" customHeight="1">
      <c r="B148" s="58"/>
      <c r="C148" s="59"/>
      <c r="D148" s="59"/>
      <c r="E148" s="59"/>
      <c r="F148" s="59"/>
      <c r="G148" s="59"/>
      <c r="H148" s="59"/>
      <c r="I148" s="150"/>
      <c r="J148" s="59"/>
      <c r="K148" s="59"/>
      <c r="L148" s="63"/>
    </row>
  </sheetData>
  <sheetProtection algorithmName="SHA-512" hashValue="8BYCENbXi6KRpa7akaq5Kd4Wk0g7xUDRa4oMy+f/ASyqqsYPKu70s3lQHn+w74+xcJuaH/Z9kvo6ULJ1itArJQ==" saltValue="sBf67ueADHbmwDJgpDs+og==" spinCount="100000" sheet="1" objects="1" scenarios="1" formatCells="0" formatColumns="0" formatRows="0" sort="0" autoFilter="0"/>
  <autoFilter ref="C94:K147"/>
  <mergeCells count="12">
    <mergeCell ref="E85:H85"/>
    <mergeCell ref="E87:H87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3:H83"/>
  </mergeCells>
  <hyperlinks>
    <hyperlink ref="F1:G1" location="C2" display="1) Krycí list soupisu"/>
    <hyperlink ref="G1:H1" location="C58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22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112</v>
      </c>
      <c r="G1" s="428" t="s">
        <v>113</v>
      </c>
      <c r="H1" s="428"/>
      <c r="I1" s="126"/>
      <c r="J1" s="125" t="s">
        <v>114</v>
      </c>
      <c r="K1" s="124" t="s">
        <v>115</v>
      </c>
      <c r="L1" s="125" t="s">
        <v>116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6" t="s">
        <v>104</v>
      </c>
    </row>
    <row r="3" spans="1:70" ht="7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81</v>
      </c>
    </row>
    <row r="4" spans="1:70" ht="37" customHeight="1">
      <c r="B4" s="30"/>
      <c r="C4" s="31"/>
      <c r="D4" s="32" t="s">
        <v>117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Výměna technologie měnírny Bory - DPS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118</v>
      </c>
      <c r="E8" s="44"/>
      <c r="F8" s="44"/>
      <c r="G8" s="44"/>
      <c r="H8" s="44"/>
      <c r="I8" s="129"/>
      <c r="J8" s="44"/>
      <c r="K8" s="47"/>
    </row>
    <row r="9" spans="1:70" s="1" customFormat="1" ht="37" customHeight="1">
      <c r="B9" s="43"/>
      <c r="C9" s="44"/>
      <c r="D9" s="44"/>
      <c r="E9" s="431" t="s">
        <v>1386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18. 7. 2017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">
        <v>21</v>
      </c>
      <c r="K14" s="47"/>
    </row>
    <row r="15" spans="1:70" s="1" customFormat="1" ht="18" customHeight="1">
      <c r="B15" s="43"/>
      <c r="C15" s="44"/>
      <c r="D15" s="44"/>
      <c r="E15" s="37" t="s">
        <v>29</v>
      </c>
      <c r="F15" s="44"/>
      <c r="G15" s="44"/>
      <c r="H15" s="44"/>
      <c r="I15" s="130" t="s">
        <v>30</v>
      </c>
      <c r="J15" s="37" t="s">
        <v>21</v>
      </c>
      <c r="K15" s="47"/>
    </row>
    <row r="16" spans="1:70" s="1" customFormat="1" ht="7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5" customHeight="1">
      <c r="B17" s="43"/>
      <c r="C17" s="44"/>
      <c r="D17" s="39" t="s">
        <v>31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30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7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5" customHeight="1">
      <c r="B20" s="43"/>
      <c r="C20" s="44"/>
      <c r="D20" s="39" t="s">
        <v>33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30</v>
      </c>
      <c r="J21" s="37" t="str">
        <f>IF('Rekapitulace stavby'!AN17="","",'Rekapitulace stavby'!AN17)</f>
        <v/>
      </c>
      <c r="K21" s="47"/>
    </row>
    <row r="22" spans="2:11" s="1" customFormat="1" ht="7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5" customHeight="1">
      <c r="B23" s="43"/>
      <c r="C23" s="44"/>
      <c r="D23" s="39" t="s">
        <v>36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421" t="s">
        <v>21</v>
      </c>
      <c r="F24" s="421"/>
      <c r="G24" s="421"/>
      <c r="H24" s="421"/>
      <c r="I24" s="134"/>
      <c r="J24" s="133"/>
      <c r="K24" s="135"/>
    </row>
    <row r="25" spans="2:11" s="1" customFormat="1" ht="7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7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4" customHeight="1">
      <c r="B27" s="43"/>
      <c r="C27" s="44"/>
      <c r="D27" s="138" t="s">
        <v>37</v>
      </c>
      <c r="E27" s="44"/>
      <c r="F27" s="44"/>
      <c r="G27" s="44"/>
      <c r="H27" s="44"/>
      <c r="I27" s="129"/>
      <c r="J27" s="139">
        <f>ROUND(J84,2)</f>
        <v>0</v>
      </c>
      <c r="K27" s="47"/>
    </row>
    <row r="28" spans="2:11" s="1" customFormat="1" ht="7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5" customHeight="1">
      <c r="B29" s="43"/>
      <c r="C29" s="44"/>
      <c r="D29" s="44"/>
      <c r="E29" s="44"/>
      <c r="F29" s="48" t="s">
        <v>39</v>
      </c>
      <c r="G29" s="44"/>
      <c r="H29" s="44"/>
      <c r="I29" s="140" t="s">
        <v>38</v>
      </c>
      <c r="J29" s="48" t="s">
        <v>40</v>
      </c>
      <c r="K29" s="47"/>
    </row>
    <row r="30" spans="2:11" s="1" customFormat="1" ht="14.5" customHeight="1">
      <c r="B30" s="43"/>
      <c r="C30" s="44"/>
      <c r="D30" s="51" t="s">
        <v>41</v>
      </c>
      <c r="E30" s="51" t="s">
        <v>42</v>
      </c>
      <c r="F30" s="141">
        <f>ROUND(SUM(BE84:BE121), 2)</f>
        <v>0</v>
      </c>
      <c r="G30" s="44"/>
      <c r="H30" s="44"/>
      <c r="I30" s="142">
        <v>0.21</v>
      </c>
      <c r="J30" s="141">
        <f>ROUND(ROUND((SUM(BE84:BE121)), 2)*I30, 2)</f>
        <v>0</v>
      </c>
      <c r="K30" s="47"/>
    </row>
    <row r="31" spans="2:11" s="1" customFormat="1" ht="14.5" customHeight="1">
      <c r="B31" s="43"/>
      <c r="C31" s="44"/>
      <c r="D31" s="44"/>
      <c r="E31" s="51" t="s">
        <v>43</v>
      </c>
      <c r="F31" s="141">
        <f>ROUND(SUM(BF84:BF121), 2)</f>
        <v>0</v>
      </c>
      <c r="G31" s="44"/>
      <c r="H31" s="44"/>
      <c r="I31" s="142">
        <v>0.15</v>
      </c>
      <c r="J31" s="141">
        <f>ROUND(ROUND((SUM(BF84:BF121)), 2)*I31, 2)</f>
        <v>0</v>
      </c>
      <c r="K31" s="47"/>
    </row>
    <row r="32" spans="2:11" s="1" customFormat="1" ht="14.5" hidden="1" customHeight="1">
      <c r="B32" s="43"/>
      <c r="C32" s="44"/>
      <c r="D32" s="44"/>
      <c r="E32" s="51" t="s">
        <v>44</v>
      </c>
      <c r="F32" s="141">
        <f>ROUND(SUM(BG84:BG121),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5" hidden="1" customHeight="1">
      <c r="B33" s="43"/>
      <c r="C33" s="44"/>
      <c r="D33" s="44"/>
      <c r="E33" s="51" t="s">
        <v>45</v>
      </c>
      <c r="F33" s="141">
        <f>ROUND(SUM(BH84:BH121),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5" hidden="1" customHeight="1">
      <c r="B34" s="43"/>
      <c r="C34" s="44"/>
      <c r="D34" s="44"/>
      <c r="E34" s="51" t="s">
        <v>46</v>
      </c>
      <c r="F34" s="141">
        <f>ROUND(SUM(BI84:BI121),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7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4" customHeight="1">
      <c r="B36" s="43"/>
      <c r="C36" s="143"/>
      <c r="D36" s="144" t="s">
        <v>47</v>
      </c>
      <c r="E36" s="81"/>
      <c r="F36" s="81"/>
      <c r="G36" s="145" t="s">
        <v>48</v>
      </c>
      <c r="H36" s="146" t="s">
        <v>49</v>
      </c>
      <c r="I36" s="147"/>
      <c r="J36" s="148">
        <f>SUM(J27:J34)</f>
        <v>0</v>
      </c>
      <c r="K36" s="149"/>
    </row>
    <row r="37" spans="2:11" s="1" customFormat="1" ht="14.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7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7" customHeight="1">
      <c r="B42" s="43"/>
      <c r="C42" s="32" t="s">
        <v>120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7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Výměna technologie měnírny Bory - DPS</v>
      </c>
      <c r="F45" s="430"/>
      <c r="G45" s="430"/>
      <c r="H45" s="430"/>
      <c r="I45" s="129"/>
      <c r="J45" s="44"/>
      <c r="K45" s="47"/>
    </row>
    <row r="46" spans="2:11" s="1" customFormat="1" ht="14.5" customHeight="1">
      <c r="B46" s="43"/>
      <c r="C46" s="39" t="s">
        <v>118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PS7 - Dálkové ovládání</v>
      </c>
      <c r="F47" s="432"/>
      <c r="G47" s="432"/>
      <c r="H47" s="432"/>
      <c r="I47" s="129"/>
      <c r="J47" s="44"/>
      <c r="K47" s="47"/>
    </row>
    <row r="48" spans="2:11" s="1" customFormat="1" ht="7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>Plzeň</v>
      </c>
      <c r="G49" s="44"/>
      <c r="H49" s="44"/>
      <c r="I49" s="130" t="s">
        <v>25</v>
      </c>
      <c r="J49" s="131" t="str">
        <f>IF(J12="","",J12)</f>
        <v>18. 7. 2017</v>
      </c>
      <c r="K49" s="47"/>
    </row>
    <row r="50" spans="2:47" s="1" customFormat="1" ht="7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>Plzeňské městské dopravní podniky, a.s.</v>
      </c>
      <c r="G51" s="44"/>
      <c r="H51" s="44"/>
      <c r="I51" s="130" t="s">
        <v>33</v>
      </c>
      <c r="J51" s="37" t="str">
        <f>E21</f>
        <v xml:space="preserve"> </v>
      </c>
      <c r="K51" s="47"/>
    </row>
    <row r="52" spans="2:47" s="1" customFormat="1" ht="14.5" customHeight="1">
      <c r="B52" s="43"/>
      <c r="C52" s="39" t="s">
        <v>31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4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121</v>
      </c>
      <c r="D54" s="143"/>
      <c r="E54" s="143"/>
      <c r="F54" s="143"/>
      <c r="G54" s="143"/>
      <c r="H54" s="143"/>
      <c r="I54" s="156"/>
      <c r="J54" s="157" t="s">
        <v>122</v>
      </c>
      <c r="K54" s="158"/>
    </row>
    <row r="55" spans="2:47" s="1" customFormat="1" ht="10.4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123</v>
      </c>
      <c r="D56" s="44"/>
      <c r="E56" s="44"/>
      <c r="F56" s="44"/>
      <c r="G56" s="44"/>
      <c r="H56" s="44"/>
      <c r="I56" s="129"/>
      <c r="J56" s="139">
        <f>J84</f>
        <v>0</v>
      </c>
      <c r="K56" s="47"/>
      <c r="AU56" s="26" t="s">
        <v>124</v>
      </c>
    </row>
    <row r="57" spans="2:47" s="8" customFormat="1" ht="25" customHeight="1">
      <c r="B57" s="160"/>
      <c r="C57" s="161"/>
      <c r="D57" s="162" t="s">
        <v>312</v>
      </c>
      <c r="E57" s="163"/>
      <c r="F57" s="163"/>
      <c r="G57" s="163"/>
      <c r="H57" s="163"/>
      <c r="I57" s="164"/>
      <c r="J57" s="165">
        <f>J85</f>
        <v>0</v>
      </c>
      <c r="K57" s="166"/>
    </row>
    <row r="58" spans="2:47" s="8" customFormat="1" ht="25" customHeight="1">
      <c r="B58" s="160"/>
      <c r="C58" s="161"/>
      <c r="D58" s="162" t="s">
        <v>128</v>
      </c>
      <c r="E58" s="163"/>
      <c r="F58" s="163"/>
      <c r="G58" s="163"/>
      <c r="H58" s="163"/>
      <c r="I58" s="164"/>
      <c r="J58" s="165">
        <f>J87</f>
        <v>0</v>
      </c>
      <c r="K58" s="166"/>
    </row>
    <row r="59" spans="2:47" s="9" customFormat="1" ht="19.899999999999999" customHeight="1">
      <c r="B59" s="167"/>
      <c r="C59" s="168"/>
      <c r="D59" s="169" t="s">
        <v>1387</v>
      </c>
      <c r="E59" s="170"/>
      <c r="F59" s="170"/>
      <c r="G59" s="170"/>
      <c r="H59" s="170"/>
      <c r="I59" s="171"/>
      <c r="J59" s="172">
        <f>J88</f>
        <v>0</v>
      </c>
      <c r="K59" s="173"/>
    </row>
    <row r="60" spans="2:47" s="9" customFormat="1" ht="19.899999999999999" customHeight="1">
      <c r="B60" s="167"/>
      <c r="C60" s="168"/>
      <c r="D60" s="169" t="s">
        <v>1388</v>
      </c>
      <c r="E60" s="170"/>
      <c r="F60" s="170"/>
      <c r="G60" s="170"/>
      <c r="H60" s="170"/>
      <c r="I60" s="171"/>
      <c r="J60" s="172">
        <f>J99</f>
        <v>0</v>
      </c>
      <c r="K60" s="173"/>
    </row>
    <row r="61" spans="2:47" s="8" customFormat="1" ht="25" customHeight="1">
      <c r="B61" s="160"/>
      <c r="C61" s="161"/>
      <c r="D61" s="162" t="s">
        <v>131</v>
      </c>
      <c r="E61" s="163"/>
      <c r="F61" s="163"/>
      <c r="G61" s="163"/>
      <c r="H61" s="163"/>
      <c r="I61" s="164"/>
      <c r="J61" s="165">
        <f>J113</f>
        <v>0</v>
      </c>
      <c r="K61" s="166"/>
    </row>
    <row r="62" spans="2:47" s="9" customFormat="1" ht="19.899999999999999" customHeight="1">
      <c r="B62" s="167"/>
      <c r="C62" s="168"/>
      <c r="D62" s="169" t="s">
        <v>133</v>
      </c>
      <c r="E62" s="170"/>
      <c r="F62" s="170"/>
      <c r="G62" s="170"/>
      <c r="H62" s="170"/>
      <c r="I62" s="171"/>
      <c r="J62" s="172">
        <f>J114</f>
        <v>0</v>
      </c>
      <c r="K62" s="173"/>
    </row>
    <row r="63" spans="2:47" s="9" customFormat="1" ht="19.899999999999999" customHeight="1">
      <c r="B63" s="167"/>
      <c r="C63" s="168"/>
      <c r="D63" s="169" t="s">
        <v>134</v>
      </c>
      <c r="E63" s="170"/>
      <c r="F63" s="170"/>
      <c r="G63" s="170"/>
      <c r="H63" s="170"/>
      <c r="I63" s="171"/>
      <c r="J63" s="172">
        <f>J117</f>
        <v>0</v>
      </c>
      <c r="K63" s="173"/>
    </row>
    <row r="64" spans="2:47" s="9" customFormat="1" ht="19.899999999999999" customHeight="1">
      <c r="B64" s="167"/>
      <c r="C64" s="168"/>
      <c r="D64" s="169" t="s">
        <v>135</v>
      </c>
      <c r="E64" s="170"/>
      <c r="F64" s="170"/>
      <c r="G64" s="170"/>
      <c r="H64" s="170"/>
      <c r="I64" s="171"/>
      <c r="J64" s="172">
        <f>J119</f>
        <v>0</v>
      </c>
      <c r="K64" s="173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7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7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7" customHeight="1">
      <c r="B71" s="43"/>
      <c r="C71" s="64" t="s">
        <v>136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7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25" t="str">
        <f>E7</f>
        <v>Výměna technologie měnírny Bory - DPS</v>
      </c>
      <c r="F74" s="426"/>
      <c r="G74" s="426"/>
      <c r="H74" s="426"/>
      <c r="I74" s="174"/>
      <c r="J74" s="65"/>
      <c r="K74" s="65"/>
      <c r="L74" s="63"/>
    </row>
    <row r="75" spans="2:12" s="1" customFormat="1" ht="14.5" customHeight="1">
      <c r="B75" s="43"/>
      <c r="C75" s="67" t="s">
        <v>118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393" t="str">
        <f>E9</f>
        <v>PS7 - Dálkové ovládání</v>
      </c>
      <c r="F76" s="427"/>
      <c r="G76" s="427"/>
      <c r="H76" s="427"/>
      <c r="I76" s="174"/>
      <c r="J76" s="65"/>
      <c r="K76" s="65"/>
      <c r="L76" s="63"/>
    </row>
    <row r="77" spans="2:12" s="1" customFormat="1" ht="7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F12</f>
        <v>Plzeň</v>
      </c>
      <c r="G78" s="65"/>
      <c r="H78" s="65"/>
      <c r="I78" s="176" t="s">
        <v>25</v>
      </c>
      <c r="J78" s="75" t="str">
        <f>IF(J12="","",J12)</f>
        <v>18. 7. 2017</v>
      </c>
      <c r="K78" s="65"/>
      <c r="L78" s="63"/>
    </row>
    <row r="79" spans="2:12" s="1" customFormat="1" ht="7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E15</f>
        <v>Plzeňské městské dopravní podniky, a.s.</v>
      </c>
      <c r="G80" s="65"/>
      <c r="H80" s="65"/>
      <c r="I80" s="176" t="s">
        <v>33</v>
      </c>
      <c r="J80" s="175" t="str">
        <f>E21</f>
        <v xml:space="preserve"> </v>
      </c>
      <c r="K80" s="65"/>
      <c r="L80" s="63"/>
    </row>
    <row r="81" spans="2:65" s="1" customFormat="1" ht="14.5" customHeight="1">
      <c r="B81" s="43"/>
      <c r="C81" s="67" t="s">
        <v>31</v>
      </c>
      <c r="D81" s="65"/>
      <c r="E81" s="65"/>
      <c r="F81" s="175" t="str">
        <f>IF(E18="","",E18)</f>
        <v/>
      </c>
      <c r="G81" s="65"/>
      <c r="H81" s="65"/>
      <c r="I81" s="174"/>
      <c r="J81" s="65"/>
      <c r="K81" s="65"/>
      <c r="L81" s="63"/>
    </row>
    <row r="82" spans="2:65" s="1" customFormat="1" ht="10.4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137</v>
      </c>
      <c r="D83" s="179" t="s">
        <v>56</v>
      </c>
      <c r="E83" s="179" t="s">
        <v>52</v>
      </c>
      <c r="F83" s="179" t="s">
        <v>138</v>
      </c>
      <c r="G83" s="179" t="s">
        <v>139</v>
      </c>
      <c r="H83" s="179" t="s">
        <v>140</v>
      </c>
      <c r="I83" s="180" t="s">
        <v>141</v>
      </c>
      <c r="J83" s="179" t="s">
        <v>122</v>
      </c>
      <c r="K83" s="181" t="s">
        <v>142</v>
      </c>
      <c r="L83" s="182"/>
      <c r="M83" s="83" t="s">
        <v>143</v>
      </c>
      <c r="N83" s="84" t="s">
        <v>41</v>
      </c>
      <c r="O83" s="84" t="s">
        <v>144</v>
      </c>
      <c r="P83" s="84" t="s">
        <v>145</v>
      </c>
      <c r="Q83" s="84" t="s">
        <v>146</v>
      </c>
      <c r="R83" s="84" t="s">
        <v>147</v>
      </c>
      <c r="S83" s="84" t="s">
        <v>148</v>
      </c>
      <c r="T83" s="85" t="s">
        <v>149</v>
      </c>
    </row>
    <row r="84" spans="2:65" s="1" customFormat="1" ht="29.25" customHeight="1">
      <c r="B84" s="43"/>
      <c r="C84" s="89" t="s">
        <v>123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P85+P87+P113</f>
        <v>0</v>
      </c>
      <c r="Q84" s="87"/>
      <c r="R84" s="184">
        <f>R85+R87+R113</f>
        <v>0</v>
      </c>
      <c r="S84" s="87"/>
      <c r="T84" s="185">
        <f>T85+T87+T113</f>
        <v>0</v>
      </c>
      <c r="AT84" s="26" t="s">
        <v>70</v>
      </c>
      <c r="AU84" s="26" t="s">
        <v>124</v>
      </c>
      <c r="BK84" s="186">
        <f>BK85+BK87+BK113</f>
        <v>0</v>
      </c>
    </row>
    <row r="85" spans="2:65" s="11" customFormat="1" ht="37.4" customHeight="1">
      <c r="B85" s="187"/>
      <c r="C85" s="188"/>
      <c r="D85" s="201" t="s">
        <v>70</v>
      </c>
      <c r="E85" s="246" t="s">
        <v>708</v>
      </c>
      <c r="F85" s="246" t="s">
        <v>709</v>
      </c>
      <c r="G85" s="188"/>
      <c r="H85" s="188"/>
      <c r="I85" s="191"/>
      <c r="J85" s="247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173</v>
      </c>
      <c r="AT85" s="199" t="s">
        <v>70</v>
      </c>
      <c r="AU85" s="199" t="s">
        <v>71</v>
      </c>
      <c r="AY85" s="198" t="s">
        <v>153</v>
      </c>
      <c r="BK85" s="200">
        <f>BK86</f>
        <v>0</v>
      </c>
    </row>
    <row r="86" spans="2:65" s="1" customFormat="1" ht="22.5" customHeight="1">
      <c r="B86" s="43"/>
      <c r="C86" s="204" t="s">
        <v>79</v>
      </c>
      <c r="D86" s="204" t="s">
        <v>156</v>
      </c>
      <c r="E86" s="205" t="s">
        <v>716</v>
      </c>
      <c r="F86" s="206" t="s">
        <v>717</v>
      </c>
      <c r="G86" s="207" t="s">
        <v>297</v>
      </c>
      <c r="H86" s="208">
        <v>10</v>
      </c>
      <c r="I86" s="209"/>
      <c r="J86" s="210">
        <f>ROUND(I86*H86,2)</f>
        <v>0</v>
      </c>
      <c r="K86" s="206" t="s">
        <v>180</v>
      </c>
      <c r="L86" s="63"/>
      <c r="M86" s="211" t="s">
        <v>21</v>
      </c>
      <c r="N86" s="212" t="s">
        <v>42</v>
      </c>
      <c r="O86" s="4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26" t="s">
        <v>713</v>
      </c>
      <c r="AT86" s="26" t="s">
        <v>156</v>
      </c>
      <c r="AU86" s="26" t="s">
        <v>79</v>
      </c>
      <c r="AY86" s="26" t="s">
        <v>153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26" t="s">
        <v>79</v>
      </c>
      <c r="BK86" s="215">
        <f>ROUND(I86*H86,2)</f>
        <v>0</v>
      </c>
      <c r="BL86" s="26" t="s">
        <v>713</v>
      </c>
      <c r="BM86" s="26" t="s">
        <v>1389</v>
      </c>
    </row>
    <row r="87" spans="2:65" s="11" customFormat="1" ht="37.4" customHeight="1">
      <c r="B87" s="187"/>
      <c r="C87" s="188"/>
      <c r="D87" s="189" t="s">
        <v>70</v>
      </c>
      <c r="E87" s="190" t="s">
        <v>212</v>
      </c>
      <c r="F87" s="190" t="s">
        <v>213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P88+P99</f>
        <v>0</v>
      </c>
      <c r="Q87" s="195"/>
      <c r="R87" s="196">
        <f>R88+R99</f>
        <v>0</v>
      </c>
      <c r="S87" s="195"/>
      <c r="T87" s="197">
        <f>T88+T99</f>
        <v>0</v>
      </c>
      <c r="AR87" s="198" t="s">
        <v>173</v>
      </c>
      <c r="AT87" s="199" t="s">
        <v>70</v>
      </c>
      <c r="AU87" s="199" t="s">
        <v>71</v>
      </c>
      <c r="AY87" s="198" t="s">
        <v>153</v>
      </c>
      <c r="BK87" s="200">
        <f>BK88+BK99</f>
        <v>0</v>
      </c>
    </row>
    <row r="88" spans="2:65" s="11" customFormat="1" ht="19.899999999999999" customHeight="1">
      <c r="B88" s="187"/>
      <c r="C88" s="188"/>
      <c r="D88" s="201" t="s">
        <v>70</v>
      </c>
      <c r="E88" s="202" t="s">
        <v>1390</v>
      </c>
      <c r="F88" s="202" t="s">
        <v>1391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SUM(P89:P98)</f>
        <v>0</v>
      </c>
      <c r="Q88" s="195"/>
      <c r="R88" s="196">
        <f>SUM(R89:R98)</f>
        <v>0</v>
      </c>
      <c r="S88" s="195"/>
      <c r="T88" s="197">
        <f>SUM(T89:T98)</f>
        <v>0</v>
      </c>
      <c r="AR88" s="198" t="s">
        <v>173</v>
      </c>
      <c r="AT88" s="199" t="s">
        <v>70</v>
      </c>
      <c r="AU88" s="199" t="s">
        <v>79</v>
      </c>
      <c r="AY88" s="198" t="s">
        <v>153</v>
      </c>
      <c r="BK88" s="200">
        <f>SUM(BK89:BK98)</f>
        <v>0</v>
      </c>
    </row>
    <row r="89" spans="2:65" s="1" customFormat="1" ht="22.5" customHeight="1">
      <c r="B89" s="43"/>
      <c r="C89" s="228" t="s">
        <v>81</v>
      </c>
      <c r="D89" s="228" t="s">
        <v>150</v>
      </c>
      <c r="E89" s="229" t="s">
        <v>1392</v>
      </c>
      <c r="F89" s="230" t="s">
        <v>1393</v>
      </c>
      <c r="G89" s="231" t="s">
        <v>219</v>
      </c>
      <c r="H89" s="232">
        <v>1</v>
      </c>
      <c r="I89" s="233"/>
      <c r="J89" s="234">
        <f t="shared" ref="J89:J98" si="0">ROUND(I89*H89,2)</f>
        <v>0</v>
      </c>
      <c r="K89" s="230" t="s">
        <v>21</v>
      </c>
      <c r="L89" s="235"/>
      <c r="M89" s="236" t="s">
        <v>21</v>
      </c>
      <c r="N89" s="237" t="s">
        <v>42</v>
      </c>
      <c r="O89" s="44"/>
      <c r="P89" s="213">
        <f t="shared" ref="P89:P98" si="1">O89*H89</f>
        <v>0</v>
      </c>
      <c r="Q89" s="213">
        <v>0</v>
      </c>
      <c r="R89" s="213">
        <f t="shared" ref="R89:R98" si="2">Q89*H89</f>
        <v>0</v>
      </c>
      <c r="S89" s="213">
        <v>0</v>
      </c>
      <c r="T89" s="214">
        <f t="shared" ref="T89:T98" si="3">S89*H89</f>
        <v>0</v>
      </c>
      <c r="AR89" s="26" t="s">
        <v>192</v>
      </c>
      <c r="AT89" s="26" t="s">
        <v>150</v>
      </c>
      <c r="AU89" s="26" t="s">
        <v>81</v>
      </c>
      <c r="AY89" s="26" t="s">
        <v>153</v>
      </c>
      <c r="BE89" s="215">
        <f t="shared" ref="BE89:BE98" si="4">IF(N89="základní",J89,0)</f>
        <v>0</v>
      </c>
      <c r="BF89" s="215">
        <f t="shared" ref="BF89:BF98" si="5">IF(N89="snížená",J89,0)</f>
        <v>0</v>
      </c>
      <c r="BG89" s="215">
        <f t="shared" ref="BG89:BG98" si="6">IF(N89="zákl. přenesená",J89,0)</f>
        <v>0</v>
      </c>
      <c r="BH89" s="215">
        <f t="shared" ref="BH89:BH98" si="7">IF(N89="sníž. přenesená",J89,0)</f>
        <v>0</v>
      </c>
      <c r="BI89" s="215">
        <f t="shared" ref="BI89:BI98" si="8">IF(N89="nulová",J89,0)</f>
        <v>0</v>
      </c>
      <c r="BJ89" s="26" t="s">
        <v>79</v>
      </c>
      <c r="BK89" s="215">
        <f t="shared" ref="BK89:BK98" si="9">ROUND(I89*H89,2)</f>
        <v>0</v>
      </c>
      <c r="BL89" s="26" t="s">
        <v>173</v>
      </c>
      <c r="BM89" s="26" t="s">
        <v>1394</v>
      </c>
    </row>
    <row r="90" spans="2:65" s="1" customFormat="1" ht="22.5" customHeight="1">
      <c r="B90" s="43"/>
      <c r="C90" s="228" t="s">
        <v>152</v>
      </c>
      <c r="D90" s="228" t="s">
        <v>150</v>
      </c>
      <c r="E90" s="229" t="s">
        <v>1395</v>
      </c>
      <c r="F90" s="230" t="s">
        <v>1396</v>
      </c>
      <c r="G90" s="231" t="s">
        <v>219</v>
      </c>
      <c r="H90" s="232">
        <v>1</v>
      </c>
      <c r="I90" s="233"/>
      <c r="J90" s="234">
        <f t="shared" si="0"/>
        <v>0</v>
      </c>
      <c r="K90" s="230" t="s">
        <v>21</v>
      </c>
      <c r="L90" s="235"/>
      <c r="M90" s="236" t="s">
        <v>21</v>
      </c>
      <c r="N90" s="237" t="s">
        <v>42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192</v>
      </c>
      <c r="AT90" s="26" t="s">
        <v>150</v>
      </c>
      <c r="AU90" s="26" t="s">
        <v>81</v>
      </c>
      <c r="AY90" s="26" t="s">
        <v>153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79</v>
      </c>
      <c r="BK90" s="215">
        <f t="shared" si="9"/>
        <v>0</v>
      </c>
      <c r="BL90" s="26" t="s">
        <v>173</v>
      </c>
      <c r="BM90" s="26" t="s">
        <v>1397</v>
      </c>
    </row>
    <row r="91" spans="2:65" s="1" customFormat="1" ht="22.5" customHeight="1">
      <c r="B91" s="43"/>
      <c r="C91" s="228" t="s">
        <v>173</v>
      </c>
      <c r="D91" s="228" t="s">
        <v>150</v>
      </c>
      <c r="E91" s="229" t="s">
        <v>1398</v>
      </c>
      <c r="F91" s="230" t="s">
        <v>1399</v>
      </c>
      <c r="G91" s="231" t="s">
        <v>219</v>
      </c>
      <c r="H91" s="232">
        <v>1</v>
      </c>
      <c r="I91" s="233"/>
      <c r="J91" s="234">
        <f t="shared" si="0"/>
        <v>0</v>
      </c>
      <c r="K91" s="230" t="s">
        <v>21</v>
      </c>
      <c r="L91" s="235"/>
      <c r="M91" s="236" t="s">
        <v>21</v>
      </c>
      <c r="N91" s="237" t="s">
        <v>42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192</v>
      </c>
      <c r="AT91" s="26" t="s">
        <v>150</v>
      </c>
      <c r="AU91" s="26" t="s">
        <v>81</v>
      </c>
      <c r="AY91" s="26" t="s">
        <v>153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79</v>
      </c>
      <c r="BK91" s="215">
        <f t="shared" si="9"/>
        <v>0</v>
      </c>
      <c r="BL91" s="26" t="s">
        <v>173</v>
      </c>
      <c r="BM91" s="26" t="s">
        <v>1400</v>
      </c>
    </row>
    <row r="92" spans="2:65" s="1" customFormat="1" ht="22.5" customHeight="1">
      <c r="B92" s="43"/>
      <c r="C92" s="228" t="s">
        <v>177</v>
      </c>
      <c r="D92" s="228" t="s">
        <v>150</v>
      </c>
      <c r="E92" s="229" t="s">
        <v>1401</v>
      </c>
      <c r="F92" s="230" t="s">
        <v>1402</v>
      </c>
      <c r="G92" s="231" t="s">
        <v>219</v>
      </c>
      <c r="H92" s="232">
        <v>1</v>
      </c>
      <c r="I92" s="233"/>
      <c r="J92" s="234">
        <f t="shared" si="0"/>
        <v>0</v>
      </c>
      <c r="K92" s="230" t="s">
        <v>21</v>
      </c>
      <c r="L92" s="235"/>
      <c r="M92" s="236" t="s">
        <v>21</v>
      </c>
      <c r="N92" s="237" t="s">
        <v>42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192</v>
      </c>
      <c r="AT92" s="26" t="s">
        <v>150</v>
      </c>
      <c r="AU92" s="26" t="s">
        <v>81</v>
      </c>
      <c r="AY92" s="26" t="s">
        <v>153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79</v>
      </c>
      <c r="BK92" s="215">
        <f t="shared" si="9"/>
        <v>0</v>
      </c>
      <c r="BL92" s="26" t="s">
        <v>173</v>
      </c>
      <c r="BM92" s="26" t="s">
        <v>1403</v>
      </c>
    </row>
    <row r="93" spans="2:65" s="1" customFormat="1" ht="22.5" customHeight="1">
      <c r="B93" s="43"/>
      <c r="C93" s="228" t="s">
        <v>182</v>
      </c>
      <c r="D93" s="228" t="s">
        <v>150</v>
      </c>
      <c r="E93" s="229" t="s">
        <v>1404</v>
      </c>
      <c r="F93" s="230" t="s">
        <v>1405</v>
      </c>
      <c r="G93" s="231" t="s">
        <v>219</v>
      </c>
      <c r="H93" s="232">
        <v>2</v>
      </c>
      <c r="I93" s="233"/>
      <c r="J93" s="234">
        <f t="shared" si="0"/>
        <v>0</v>
      </c>
      <c r="K93" s="230" t="s">
        <v>21</v>
      </c>
      <c r="L93" s="235"/>
      <c r="M93" s="236" t="s">
        <v>21</v>
      </c>
      <c r="N93" s="237" t="s">
        <v>42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192</v>
      </c>
      <c r="AT93" s="26" t="s">
        <v>150</v>
      </c>
      <c r="AU93" s="26" t="s">
        <v>81</v>
      </c>
      <c r="AY93" s="26" t="s">
        <v>153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79</v>
      </c>
      <c r="BK93" s="215">
        <f t="shared" si="9"/>
        <v>0</v>
      </c>
      <c r="BL93" s="26" t="s">
        <v>173</v>
      </c>
      <c r="BM93" s="26" t="s">
        <v>1406</v>
      </c>
    </row>
    <row r="94" spans="2:65" s="1" customFormat="1" ht="22.5" customHeight="1">
      <c r="B94" s="43"/>
      <c r="C94" s="228" t="s">
        <v>186</v>
      </c>
      <c r="D94" s="228" t="s">
        <v>150</v>
      </c>
      <c r="E94" s="229" t="s">
        <v>1407</v>
      </c>
      <c r="F94" s="230" t="s">
        <v>1408</v>
      </c>
      <c r="G94" s="231" t="s">
        <v>219</v>
      </c>
      <c r="H94" s="232">
        <v>1</v>
      </c>
      <c r="I94" s="233"/>
      <c r="J94" s="234">
        <f t="shared" si="0"/>
        <v>0</v>
      </c>
      <c r="K94" s="230" t="s">
        <v>21</v>
      </c>
      <c r="L94" s="235"/>
      <c r="M94" s="236" t="s">
        <v>21</v>
      </c>
      <c r="N94" s="237" t="s">
        <v>42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192</v>
      </c>
      <c r="AT94" s="26" t="s">
        <v>150</v>
      </c>
      <c r="AU94" s="26" t="s">
        <v>81</v>
      </c>
      <c r="AY94" s="26" t="s">
        <v>153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79</v>
      </c>
      <c r="BK94" s="215">
        <f t="shared" si="9"/>
        <v>0</v>
      </c>
      <c r="BL94" s="26" t="s">
        <v>173</v>
      </c>
      <c r="BM94" s="26" t="s">
        <v>1409</v>
      </c>
    </row>
    <row r="95" spans="2:65" s="1" customFormat="1" ht="22.5" customHeight="1">
      <c r="B95" s="43"/>
      <c r="C95" s="228" t="s">
        <v>192</v>
      </c>
      <c r="D95" s="228" t="s">
        <v>150</v>
      </c>
      <c r="E95" s="229" t="s">
        <v>1410</v>
      </c>
      <c r="F95" s="230" t="s">
        <v>1411</v>
      </c>
      <c r="G95" s="231" t="s">
        <v>219</v>
      </c>
      <c r="H95" s="232">
        <v>2</v>
      </c>
      <c r="I95" s="233"/>
      <c r="J95" s="234">
        <f t="shared" si="0"/>
        <v>0</v>
      </c>
      <c r="K95" s="230" t="s">
        <v>21</v>
      </c>
      <c r="L95" s="235"/>
      <c r="M95" s="236" t="s">
        <v>21</v>
      </c>
      <c r="N95" s="237" t="s">
        <v>42</v>
      </c>
      <c r="O95" s="44"/>
      <c r="P95" s="213">
        <f t="shared" si="1"/>
        <v>0</v>
      </c>
      <c r="Q95" s="213">
        <v>0</v>
      </c>
      <c r="R95" s="213">
        <f t="shared" si="2"/>
        <v>0</v>
      </c>
      <c r="S95" s="213">
        <v>0</v>
      </c>
      <c r="T95" s="214">
        <f t="shared" si="3"/>
        <v>0</v>
      </c>
      <c r="AR95" s="26" t="s">
        <v>192</v>
      </c>
      <c r="AT95" s="26" t="s">
        <v>150</v>
      </c>
      <c r="AU95" s="26" t="s">
        <v>81</v>
      </c>
      <c r="AY95" s="26" t="s">
        <v>153</v>
      </c>
      <c r="BE95" s="215">
        <f t="shared" si="4"/>
        <v>0</v>
      </c>
      <c r="BF95" s="215">
        <f t="shared" si="5"/>
        <v>0</v>
      </c>
      <c r="BG95" s="215">
        <f t="shared" si="6"/>
        <v>0</v>
      </c>
      <c r="BH95" s="215">
        <f t="shared" si="7"/>
        <v>0</v>
      </c>
      <c r="BI95" s="215">
        <f t="shared" si="8"/>
        <v>0</v>
      </c>
      <c r="BJ95" s="26" t="s">
        <v>79</v>
      </c>
      <c r="BK95" s="215">
        <f t="shared" si="9"/>
        <v>0</v>
      </c>
      <c r="BL95" s="26" t="s">
        <v>173</v>
      </c>
      <c r="BM95" s="26" t="s">
        <v>1412</v>
      </c>
    </row>
    <row r="96" spans="2:65" s="1" customFormat="1" ht="22.5" customHeight="1">
      <c r="B96" s="43"/>
      <c r="C96" s="228" t="s">
        <v>196</v>
      </c>
      <c r="D96" s="228" t="s">
        <v>150</v>
      </c>
      <c r="E96" s="229" t="s">
        <v>1413</v>
      </c>
      <c r="F96" s="230" t="s">
        <v>1414</v>
      </c>
      <c r="G96" s="231" t="s">
        <v>219</v>
      </c>
      <c r="H96" s="232">
        <v>1</v>
      </c>
      <c r="I96" s="233"/>
      <c r="J96" s="234">
        <f t="shared" si="0"/>
        <v>0</v>
      </c>
      <c r="K96" s="230" t="s">
        <v>21</v>
      </c>
      <c r="L96" s="235"/>
      <c r="M96" s="236" t="s">
        <v>21</v>
      </c>
      <c r="N96" s="237" t="s">
        <v>42</v>
      </c>
      <c r="O96" s="44"/>
      <c r="P96" s="213">
        <f t="shared" si="1"/>
        <v>0</v>
      </c>
      <c r="Q96" s="213">
        <v>0</v>
      </c>
      <c r="R96" s="213">
        <f t="shared" si="2"/>
        <v>0</v>
      </c>
      <c r="S96" s="213">
        <v>0</v>
      </c>
      <c r="T96" s="214">
        <f t="shared" si="3"/>
        <v>0</v>
      </c>
      <c r="AR96" s="26" t="s">
        <v>192</v>
      </c>
      <c r="AT96" s="26" t="s">
        <v>150</v>
      </c>
      <c r="AU96" s="26" t="s">
        <v>81</v>
      </c>
      <c r="AY96" s="26" t="s">
        <v>153</v>
      </c>
      <c r="BE96" s="215">
        <f t="shared" si="4"/>
        <v>0</v>
      </c>
      <c r="BF96" s="215">
        <f t="shared" si="5"/>
        <v>0</v>
      </c>
      <c r="BG96" s="215">
        <f t="shared" si="6"/>
        <v>0</v>
      </c>
      <c r="BH96" s="215">
        <f t="shared" si="7"/>
        <v>0</v>
      </c>
      <c r="BI96" s="215">
        <f t="shared" si="8"/>
        <v>0</v>
      </c>
      <c r="BJ96" s="26" t="s">
        <v>79</v>
      </c>
      <c r="BK96" s="215">
        <f t="shared" si="9"/>
        <v>0</v>
      </c>
      <c r="BL96" s="26" t="s">
        <v>173</v>
      </c>
      <c r="BM96" s="26" t="s">
        <v>1415</v>
      </c>
    </row>
    <row r="97" spans="2:65" s="1" customFormat="1" ht="22.5" customHeight="1">
      <c r="B97" s="43"/>
      <c r="C97" s="228" t="s">
        <v>201</v>
      </c>
      <c r="D97" s="228" t="s">
        <v>150</v>
      </c>
      <c r="E97" s="229" t="s">
        <v>1416</v>
      </c>
      <c r="F97" s="230" t="s">
        <v>1417</v>
      </c>
      <c r="G97" s="231" t="s">
        <v>189</v>
      </c>
      <c r="H97" s="232">
        <v>60</v>
      </c>
      <c r="I97" s="233"/>
      <c r="J97" s="234">
        <f t="shared" si="0"/>
        <v>0</v>
      </c>
      <c r="K97" s="230" t="s">
        <v>21</v>
      </c>
      <c r="L97" s="235"/>
      <c r="M97" s="236" t="s">
        <v>21</v>
      </c>
      <c r="N97" s="237" t="s">
        <v>42</v>
      </c>
      <c r="O97" s="44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6" t="s">
        <v>192</v>
      </c>
      <c r="AT97" s="26" t="s">
        <v>150</v>
      </c>
      <c r="AU97" s="26" t="s">
        <v>81</v>
      </c>
      <c r="AY97" s="26" t="s">
        <v>153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6" t="s">
        <v>79</v>
      </c>
      <c r="BK97" s="215">
        <f t="shared" si="9"/>
        <v>0</v>
      </c>
      <c r="BL97" s="26" t="s">
        <v>173</v>
      </c>
      <c r="BM97" s="26" t="s">
        <v>1418</v>
      </c>
    </row>
    <row r="98" spans="2:65" s="1" customFormat="1" ht="22.5" customHeight="1">
      <c r="B98" s="43"/>
      <c r="C98" s="228" t="s">
        <v>207</v>
      </c>
      <c r="D98" s="228" t="s">
        <v>150</v>
      </c>
      <c r="E98" s="229" t="s">
        <v>1419</v>
      </c>
      <c r="F98" s="230" t="s">
        <v>1420</v>
      </c>
      <c r="G98" s="231" t="s">
        <v>219</v>
      </c>
      <c r="H98" s="232">
        <v>1</v>
      </c>
      <c r="I98" s="233"/>
      <c r="J98" s="234">
        <f t="shared" si="0"/>
        <v>0</v>
      </c>
      <c r="K98" s="230" t="s">
        <v>21</v>
      </c>
      <c r="L98" s="235"/>
      <c r="M98" s="236" t="s">
        <v>21</v>
      </c>
      <c r="N98" s="237" t="s">
        <v>42</v>
      </c>
      <c r="O98" s="44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6" t="s">
        <v>192</v>
      </c>
      <c r="AT98" s="26" t="s">
        <v>150</v>
      </c>
      <c r="AU98" s="26" t="s">
        <v>81</v>
      </c>
      <c r="AY98" s="26" t="s">
        <v>153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6" t="s">
        <v>79</v>
      </c>
      <c r="BK98" s="215">
        <f t="shared" si="9"/>
        <v>0</v>
      </c>
      <c r="BL98" s="26" t="s">
        <v>173</v>
      </c>
      <c r="BM98" s="26" t="s">
        <v>1421</v>
      </c>
    </row>
    <row r="99" spans="2:65" s="11" customFormat="1" ht="29.9" customHeight="1">
      <c r="B99" s="187"/>
      <c r="C99" s="188"/>
      <c r="D99" s="201" t="s">
        <v>70</v>
      </c>
      <c r="E99" s="202" t="s">
        <v>1422</v>
      </c>
      <c r="F99" s="202" t="s">
        <v>213</v>
      </c>
      <c r="G99" s="188"/>
      <c r="H99" s="188"/>
      <c r="I99" s="191"/>
      <c r="J99" s="203">
        <f>BK99</f>
        <v>0</v>
      </c>
      <c r="K99" s="188"/>
      <c r="L99" s="193"/>
      <c r="M99" s="194"/>
      <c r="N99" s="195"/>
      <c r="O99" s="195"/>
      <c r="P99" s="196">
        <f>SUM(P100:P112)</f>
        <v>0</v>
      </c>
      <c r="Q99" s="195"/>
      <c r="R99" s="196">
        <f>SUM(R100:R112)</f>
        <v>0</v>
      </c>
      <c r="S99" s="195"/>
      <c r="T99" s="197">
        <f>SUM(T100:T112)</f>
        <v>0</v>
      </c>
      <c r="AR99" s="198" t="s">
        <v>173</v>
      </c>
      <c r="AT99" s="199" t="s">
        <v>70</v>
      </c>
      <c r="AU99" s="199" t="s">
        <v>79</v>
      </c>
      <c r="AY99" s="198" t="s">
        <v>153</v>
      </c>
      <c r="BK99" s="200">
        <f>SUM(BK100:BK112)</f>
        <v>0</v>
      </c>
    </row>
    <row r="100" spans="2:65" s="1" customFormat="1" ht="22.5" customHeight="1">
      <c r="B100" s="43"/>
      <c r="C100" s="228" t="s">
        <v>242</v>
      </c>
      <c r="D100" s="228" t="s">
        <v>150</v>
      </c>
      <c r="E100" s="229" t="s">
        <v>1423</v>
      </c>
      <c r="F100" s="230" t="s">
        <v>1424</v>
      </c>
      <c r="G100" s="231" t="s">
        <v>219</v>
      </c>
      <c r="H100" s="232">
        <v>2</v>
      </c>
      <c r="I100" s="233"/>
      <c r="J100" s="234">
        <f t="shared" ref="J100:J112" si="10">ROUND(I100*H100,2)</f>
        <v>0</v>
      </c>
      <c r="K100" s="230" t="s">
        <v>21</v>
      </c>
      <c r="L100" s="235"/>
      <c r="M100" s="236" t="s">
        <v>21</v>
      </c>
      <c r="N100" s="237" t="s">
        <v>42</v>
      </c>
      <c r="O100" s="44"/>
      <c r="P100" s="213">
        <f t="shared" ref="P100:P112" si="11">O100*H100</f>
        <v>0</v>
      </c>
      <c r="Q100" s="213">
        <v>0</v>
      </c>
      <c r="R100" s="213">
        <f t="shared" ref="R100:R112" si="12">Q100*H100</f>
        <v>0</v>
      </c>
      <c r="S100" s="213">
        <v>0</v>
      </c>
      <c r="T100" s="214">
        <f t="shared" ref="T100:T112" si="13">S100*H100</f>
        <v>0</v>
      </c>
      <c r="AR100" s="26" t="s">
        <v>192</v>
      </c>
      <c r="AT100" s="26" t="s">
        <v>150</v>
      </c>
      <c r="AU100" s="26" t="s">
        <v>81</v>
      </c>
      <c r="AY100" s="26" t="s">
        <v>153</v>
      </c>
      <c r="BE100" s="215">
        <f t="shared" ref="BE100:BE112" si="14">IF(N100="základní",J100,0)</f>
        <v>0</v>
      </c>
      <c r="BF100" s="215">
        <f t="shared" ref="BF100:BF112" si="15">IF(N100="snížená",J100,0)</f>
        <v>0</v>
      </c>
      <c r="BG100" s="215">
        <f t="shared" ref="BG100:BG112" si="16">IF(N100="zákl. přenesená",J100,0)</f>
        <v>0</v>
      </c>
      <c r="BH100" s="215">
        <f t="shared" ref="BH100:BH112" si="17">IF(N100="sníž. přenesená",J100,0)</f>
        <v>0</v>
      </c>
      <c r="BI100" s="215">
        <f t="shared" ref="BI100:BI112" si="18">IF(N100="nulová",J100,0)</f>
        <v>0</v>
      </c>
      <c r="BJ100" s="26" t="s">
        <v>79</v>
      </c>
      <c r="BK100" s="215">
        <f t="shared" ref="BK100:BK112" si="19">ROUND(I100*H100,2)</f>
        <v>0</v>
      </c>
      <c r="BL100" s="26" t="s">
        <v>173</v>
      </c>
      <c r="BM100" s="26" t="s">
        <v>1425</v>
      </c>
    </row>
    <row r="101" spans="2:65" s="1" customFormat="1" ht="22.5" customHeight="1">
      <c r="B101" s="43"/>
      <c r="C101" s="228" t="s">
        <v>247</v>
      </c>
      <c r="D101" s="228" t="s">
        <v>150</v>
      </c>
      <c r="E101" s="229" t="s">
        <v>1426</v>
      </c>
      <c r="F101" s="230" t="s">
        <v>1427</v>
      </c>
      <c r="G101" s="231" t="s">
        <v>219</v>
      </c>
      <c r="H101" s="232">
        <v>1</v>
      </c>
      <c r="I101" s="233"/>
      <c r="J101" s="234">
        <f t="shared" si="10"/>
        <v>0</v>
      </c>
      <c r="K101" s="230" t="s">
        <v>21</v>
      </c>
      <c r="L101" s="235"/>
      <c r="M101" s="236" t="s">
        <v>21</v>
      </c>
      <c r="N101" s="237" t="s">
        <v>42</v>
      </c>
      <c r="O101" s="44"/>
      <c r="P101" s="213">
        <f t="shared" si="11"/>
        <v>0</v>
      </c>
      <c r="Q101" s="213">
        <v>0</v>
      </c>
      <c r="R101" s="213">
        <f t="shared" si="12"/>
        <v>0</v>
      </c>
      <c r="S101" s="213">
        <v>0</v>
      </c>
      <c r="T101" s="214">
        <f t="shared" si="13"/>
        <v>0</v>
      </c>
      <c r="AR101" s="26" t="s">
        <v>192</v>
      </c>
      <c r="AT101" s="26" t="s">
        <v>150</v>
      </c>
      <c r="AU101" s="26" t="s">
        <v>81</v>
      </c>
      <c r="AY101" s="26" t="s">
        <v>153</v>
      </c>
      <c r="BE101" s="215">
        <f t="shared" si="14"/>
        <v>0</v>
      </c>
      <c r="BF101" s="215">
        <f t="shared" si="15"/>
        <v>0</v>
      </c>
      <c r="BG101" s="215">
        <f t="shared" si="16"/>
        <v>0</v>
      </c>
      <c r="BH101" s="215">
        <f t="shared" si="17"/>
        <v>0</v>
      </c>
      <c r="BI101" s="215">
        <f t="shared" si="18"/>
        <v>0</v>
      </c>
      <c r="BJ101" s="26" t="s">
        <v>79</v>
      </c>
      <c r="BK101" s="215">
        <f t="shared" si="19"/>
        <v>0</v>
      </c>
      <c r="BL101" s="26" t="s">
        <v>173</v>
      </c>
      <c r="BM101" s="26" t="s">
        <v>1428</v>
      </c>
    </row>
    <row r="102" spans="2:65" s="1" customFormat="1" ht="22.5" customHeight="1">
      <c r="B102" s="43"/>
      <c r="C102" s="228" t="s">
        <v>251</v>
      </c>
      <c r="D102" s="228" t="s">
        <v>150</v>
      </c>
      <c r="E102" s="229" t="s">
        <v>1429</v>
      </c>
      <c r="F102" s="230" t="s">
        <v>1430</v>
      </c>
      <c r="G102" s="231" t="s">
        <v>219</v>
      </c>
      <c r="H102" s="232">
        <v>3</v>
      </c>
      <c r="I102" s="233"/>
      <c r="J102" s="234">
        <f t="shared" si="10"/>
        <v>0</v>
      </c>
      <c r="K102" s="230" t="s">
        <v>21</v>
      </c>
      <c r="L102" s="235"/>
      <c r="M102" s="236" t="s">
        <v>21</v>
      </c>
      <c r="N102" s="237" t="s">
        <v>42</v>
      </c>
      <c r="O102" s="44"/>
      <c r="P102" s="213">
        <f t="shared" si="11"/>
        <v>0</v>
      </c>
      <c r="Q102" s="213">
        <v>0</v>
      </c>
      <c r="R102" s="213">
        <f t="shared" si="12"/>
        <v>0</v>
      </c>
      <c r="S102" s="213">
        <v>0</v>
      </c>
      <c r="T102" s="214">
        <f t="shared" si="13"/>
        <v>0</v>
      </c>
      <c r="AR102" s="26" t="s">
        <v>192</v>
      </c>
      <c r="AT102" s="26" t="s">
        <v>150</v>
      </c>
      <c r="AU102" s="26" t="s">
        <v>81</v>
      </c>
      <c r="AY102" s="26" t="s">
        <v>153</v>
      </c>
      <c r="BE102" s="215">
        <f t="shared" si="14"/>
        <v>0</v>
      </c>
      <c r="BF102" s="215">
        <f t="shared" si="15"/>
        <v>0</v>
      </c>
      <c r="BG102" s="215">
        <f t="shared" si="16"/>
        <v>0</v>
      </c>
      <c r="BH102" s="215">
        <f t="shared" si="17"/>
        <v>0</v>
      </c>
      <c r="BI102" s="215">
        <f t="shared" si="18"/>
        <v>0</v>
      </c>
      <c r="BJ102" s="26" t="s">
        <v>79</v>
      </c>
      <c r="BK102" s="215">
        <f t="shared" si="19"/>
        <v>0</v>
      </c>
      <c r="BL102" s="26" t="s">
        <v>173</v>
      </c>
      <c r="BM102" s="26" t="s">
        <v>1431</v>
      </c>
    </row>
    <row r="103" spans="2:65" s="1" customFormat="1" ht="22.5" customHeight="1">
      <c r="B103" s="43"/>
      <c r="C103" s="228" t="s">
        <v>10</v>
      </c>
      <c r="D103" s="228" t="s">
        <v>150</v>
      </c>
      <c r="E103" s="229" t="s">
        <v>1432</v>
      </c>
      <c r="F103" s="230" t="s">
        <v>1433</v>
      </c>
      <c r="G103" s="231" t="s">
        <v>297</v>
      </c>
      <c r="H103" s="232">
        <v>36</v>
      </c>
      <c r="I103" s="233"/>
      <c r="J103" s="234">
        <f t="shared" si="10"/>
        <v>0</v>
      </c>
      <c r="K103" s="230" t="s">
        <v>21</v>
      </c>
      <c r="L103" s="235"/>
      <c r="M103" s="236" t="s">
        <v>21</v>
      </c>
      <c r="N103" s="237" t="s">
        <v>42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192</v>
      </c>
      <c r="AT103" s="26" t="s">
        <v>150</v>
      </c>
      <c r="AU103" s="26" t="s">
        <v>81</v>
      </c>
      <c r="AY103" s="26" t="s">
        <v>153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79</v>
      </c>
      <c r="BK103" s="215">
        <f t="shared" si="19"/>
        <v>0</v>
      </c>
      <c r="BL103" s="26" t="s">
        <v>173</v>
      </c>
      <c r="BM103" s="26" t="s">
        <v>1434</v>
      </c>
    </row>
    <row r="104" spans="2:65" s="1" customFormat="1" ht="22.5" customHeight="1">
      <c r="B104" s="43"/>
      <c r="C104" s="228" t="s">
        <v>258</v>
      </c>
      <c r="D104" s="228" t="s">
        <v>150</v>
      </c>
      <c r="E104" s="229" t="s">
        <v>1435</v>
      </c>
      <c r="F104" s="230" t="s">
        <v>1436</v>
      </c>
      <c r="G104" s="231" t="s">
        <v>297</v>
      </c>
      <c r="H104" s="232">
        <v>12</v>
      </c>
      <c r="I104" s="233"/>
      <c r="J104" s="234">
        <f t="shared" si="10"/>
        <v>0</v>
      </c>
      <c r="K104" s="230" t="s">
        <v>21</v>
      </c>
      <c r="L104" s="235"/>
      <c r="M104" s="236" t="s">
        <v>21</v>
      </c>
      <c r="N104" s="237" t="s">
        <v>42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192</v>
      </c>
      <c r="AT104" s="26" t="s">
        <v>150</v>
      </c>
      <c r="AU104" s="26" t="s">
        <v>81</v>
      </c>
      <c r="AY104" s="26" t="s">
        <v>153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79</v>
      </c>
      <c r="BK104" s="215">
        <f t="shared" si="19"/>
        <v>0</v>
      </c>
      <c r="BL104" s="26" t="s">
        <v>173</v>
      </c>
      <c r="BM104" s="26" t="s">
        <v>1437</v>
      </c>
    </row>
    <row r="105" spans="2:65" s="1" customFormat="1" ht="22.5" customHeight="1">
      <c r="B105" s="43"/>
      <c r="C105" s="228" t="s">
        <v>262</v>
      </c>
      <c r="D105" s="228" t="s">
        <v>150</v>
      </c>
      <c r="E105" s="229" t="s">
        <v>1438</v>
      </c>
      <c r="F105" s="230" t="s">
        <v>1439</v>
      </c>
      <c r="G105" s="231" t="s">
        <v>297</v>
      </c>
      <c r="H105" s="232">
        <v>8</v>
      </c>
      <c r="I105" s="233"/>
      <c r="J105" s="234">
        <f t="shared" si="10"/>
        <v>0</v>
      </c>
      <c r="K105" s="230" t="s">
        <v>21</v>
      </c>
      <c r="L105" s="235"/>
      <c r="M105" s="236" t="s">
        <v>21</v>
      </c>
      <c r="N105" s="237" t="s">
        <v>42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192</v>
      </c>
      <c r="AT105" s="26" t="s">
        <v>150</v>
      </c>
      <c r="AU105" s="26" t="s">
        <v>81</v>
      </c>
      <c r="AY105" s="26" t="s">
        <v>153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79</v>
      </c>
      <c r="BK105" s="215">
        <f t="shared" si="19"/>
        <v>0</v>
      </c>
      <c r="BL105" s="26" t="s">
        <v>173</v>
      </c>
      <c r="BM105" s="26" t="s">
        <v>1440</v>
      </c>
    </row>
    <row r="106" spans="2:65" s="1" customFormat="1" ht="22.5" customHeight="1">
      <c r="B106" s="43"/>
      <c r="C106" s="228" t="s">
        <v>216</v>
      </c>
      <c r="D106" s="228" t="s">
        <v>150</v>
      </c>
      <c r="E106" s="229" t="s">
        <v>1441</v>
      </c>
      <c r="F106" s="230" t="s">
        <v>1442</v>
      </c>
      <c r="G106" s="231" t="s">
        <v>297</v>
      </c>
      <c r="H106" s="232">
        <v>24</v>
      </c>
      <c r="I106" s="233"/>
      <c r="J106" s="234">
        <f t="shared" si="10"/>
        <v>0</v>
      </c>
      <c r="K106" s="230" t="s">
        <v>21</v>
      </c>
      <c r="L106" s="235"/>
      <c r="M106" s="236" t="s">
        <v>21</v>
      </c>
      <c r="N106" s="237" t="s">
        <v>42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192</v>
      </c>
      <c r="AT106" s="26" t="s">
        <v>150</v>
      </c>
      <c r="AU106" s="26" t="s">
        <v>81</v>
      </c>
      <c r="AY106" s="26" t="s">
        <v>153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79</v>
      </c>
      <c r="BK106" s="215">
        <f t="shared" si="19"/>
        <v>0</v>
      </c>
      <c r="BL106" s="26" t="s">
        <v>173</v>
      </c>
      <c r="BM106" s="26" t="s">
        <v>1443</v>
      </c>
    </row>
    <row r="107" spans="2:65" s="1" customFormat="1" ht="22.5" customHeight="1">
      <c r="B107" s="43"/>
      <c r="C107" s="228" t="s">
        <v>221</v>
      </c>
      <c r="D107" s="228" t="s">
        <v>150</v>
      </c>
      <c r="E107" s="229" t="s">
        <v>1444</v>
      </c>
      <c r="F107" s="230" t="s">
        <v>1445</v>
      </c>
      <c r="G107" s="231" t="s">
        <v>297</v>
      </c>
      <c r="H107" s="232">
        <v>9</v>
      </c>
      <c r="I107" s="233"/>
      <c r="J107" s="234">
        <f t="shared" si="10"/>
        <v>0</v>
      </c>
      <c r="K107" s="230" t="s">
        <v>21</v>
      </c>
      <c r="L107" s="235"/>
      <c r="M107" s="236" t="s">
        <v>21</v>
      </c>
      <c r="N107" s="237" t="s">
        <v>42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192</v>
      </c>
      <c r="AT107" s="26" t="s">
        <v>150</v>
      </c>
      <c r="AU107" s="26" t="s">
        <v>81</v>
      </c>
      <c r="AY107" s="26" t="s">
        <v>153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79</v>
      </c>
      <c r="BK107" s="215">
        <f t="shared" si="19"/>
        <v>0</v>
      </c>
      <c r="BL107" s="26" t="s">
        <v>173</v>
      </c>
      <c r="BM107" s="26" t="s">
        <v>1446</v>
      </c>
    </row>
    <row r="108" spans="2:65" s="1" customFormat="1" ht="22.5" customHeight="1">
      <c r="B108" s="43"/>
      <c r="C108" s="228" t="s">
        <v>225</v>
      </c>
      <c r="D108" s="228" t="s">
        <v>150</v>
      </c>
      <c r="E108" s="229" t="s">
        <v>1447</v>
      </c>
      <c r="F108" s="230" t="s">
        <v>1448</v>
      </c>
      <c r="G108" s="231" t="s">
        <v>297</v>
      </c>
      <c r="H108" s="232">
        <v>6</v>
      </c>
      <c r="I108" s="233"/>
      <c r="J108" s="234">
        <f t="shared" si="10"/>
        <v>0</v>
      </c>
      <c r="K108" s="230" t="s">
        <v>21</v>
      </c>
      <c r="L108" s="235"/>
      <c r="M108" s="236" t="s">
        <v>21</v>
      </c>
      <c r="N108" s="237" t="s">
        <v>42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192</v>
      </c>
      <c r="AT108" s="26" t="s">
        <v>150</v>
      </c>
      <c r="AU108" s="26" t="s">
        <v>81</v>
      </c>
      <c r="AY108" s="26" t="s">
        <v>153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79</v>
      </c>
      <c r="BK108" s="215">
        <f t="shared" si="19"/>
        <v>0</v>
      </c>
      <c r="BL108" s="26" t="s">
        <v>173</v>
      </c>
      <c r="BM108" s="26" t="s">
        <v>1449</v>
      </c>
    </row>
    <row r="109" spans="2:65" s="1" customFormat="1" ht="22.5" customHeight="1">
      <c r="B109" s="43"/>
      <c r="C109" s="228" t="s">
        <v>9</v>
      </c>
      <c r="D109" s="228" t="s">
        <v>150</v>
      </c>
      <c r="E109" s="229" t="s">
        <v>1450</v>
      </c>
      <c r="F109" s="230" t="s">
        <v>1451</v>
      </c>
      <c r="G109" s="231" t="s">
        <v>297</v>
      </c>
      <c r="H109" s="232">
        <v>30</v>
      </c>
      <c r="I109" s="233"/>
      <c r="J109" s="234">
        <f t="shared" si="10"/>
        <v>0</v>
      </c>
      <c r="K109" s="230" t="s">
        <v>21</v>
      </c>
      <c r="L109" s="235"/>
      <c r="M109" s="236" t="s">
        <v>21</v>
      </c>
      <c r="N109" s="237" t="s">
        <v>42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192</v>
      </c>
      <c r="AT109" s="26" t="s">
        <v>150</v>
      </c>
      <c r="AU109" s="26" t="s">
        <v>81</v>
      </c>
      <c r="AY109" s="26" t="s">
        <v>153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79</v>
      </c>
      <c r="BK109" s="215">
        <f t="shared" si="19"/>
        <v>0</v>
      </c>
      <c r="BL109" s="26" t="s">
        <v>173</v>
      </c>
      <c r="BM109" s="26" t="s">
        <v>1452</v>
      </c>
    </row>
    <row r="110" spans="2:65" s="1" customFormat="1" ht="22.5" customHeight="1">
      <c r="B110" s="43"/>
      <c r="C110" s="228" t="s">
        <v>232</v>
      </c>
      <c r="D110" s="228" t="s">
        <v>150</v>
      </c>
      <c r="E110" s="229" t="s">
        <v>1453</v>
      </c>
      <c r="F110" s="230" t="s">
        <v>1454</v>
      </c>
      <c r="G110" s="231" t="s">
        <v>297</v>
      </c>
      <c r="H110" s="232">
        <v>108</v>
      </c>
      <c r="I110" s="233"/>
      <c r="J110" s="234">
        <f t="shared" si="10"/>
        <v>0</v>
      </c>
      <c r="K110" s="230" t="s">
        <v>21</v>
      </c>
      <c r="L110" s="235"/>
      <c r="M110" s="236" t="s">
        <v>21</v>
      </c>
      <c r="N110" s="237" t="s">
        <v>42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192</v>
      </c>
      <c r="AT110" s="26" t="s">
        <v>150</v>
      </c>
      <c r="AU110" s="26" t="s">
        <v>81</v>
      </c>
      <c r="AY110" s="26" t="s">
        <v>153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79</v>
      </c>
      <c r="BK110" s="215">
        <f t="shared" si="19"/>
        <v>0</v>
      </c>
      <c r="BL110" s="26" t="s">
        <v>173</v>
      </c>
      <c r="BM110" s="26" t="s">
        <v>1455</v>
      </c>
    </row>
    <row r="111" spans="2:65" s="1" customFormat="1" ht="22.5" customHeight="1">
      <c r="B111" s="43"/>
      <c r="C111" s="228" t="s">
        <v>236</v>
      </c>
      <c r="D111" s="228" t="s">
        <v>150</v>
      </c>
      <c r="E111" s="229" t="s">
        <v>1456</v>
      </c>
      <c r="F111" s="230" t="s">
        <v>1457</v>
      </c>
      <c r="G111" s="231" t="s">
        <v>219</v>
      </c>
      <c r="H111" s="232">
        <v>1</v>
      </c>
      <c r="I111" s="233"/>
      <c r="J111" s="234">
        <f t="shared" si="10"/>
        <v>0</v>
      </c>
      <c r="K111" s="230" t="s">
        <v>21</v>
      </c>
      <c r="L111" s="235"/>
      <c r="M111" s="236" t="s">
        <v>21</v>
      </c>
      <c r="N111" s="237" t="s">
        <v>42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192</v>
      </c>
      <c r="AT111" s="26" t="s">
        <v>150</v>
      </c>
      <c r="AU111" s="26" t="s">
        <v>81</v>
      </c>
      <c r="AY111" s="26" t="s">
        <v>153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79</v>
      </c>
      <c r="BK111" s="215">
        <f t="shared" si="19"/>
        <v>0</v>
      </c>
      <c r="BL111" s="26" t="s">
        <v>173</v>
      </c>
      <c r="BM111" s="26" t="s">
        <v>1458</v>
      </c>
    </row>
    <row r="112" spans="2:65" s="1" customFormat="1" ht="22.5" customHeight="1">
      <c r="B112" s="43"/>
      <c r="C112" s="228" t="s">
        <v>270</v>
      </c>
      <c r="D112" s="228" t="s">
        <v>150</v>
      </c>
      <c r="E112" s="229" t="s">
        <v>1459</v>
      </c>
      <c r="F112" s="230" t="s">
        <v>1460</v>
      </c>
      <c r="G112" s="231" t="s">
        <v>297</v>
      </c>
      <c r="H112" s="232">
        <v>12</v>
      </c>
      <c r="I112" s="233"/>
      <c r="J112" s="234">
        <f t="shared" si="10"/>
        <v>0</v>
      </c>
      <c r="K112" s="230" t="s">
        <v>21</v>
      </c>
      <c r="L112" s="235"/>
      <c r="M112" s="236" t="s">
        <v>21</v>
      </c>
      <c r="N112" s="237" t="s">
        <v>42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192</v>
      </c>
      <c r="AT112" s="26" t="s">
        <v>150</v>
      </c>
      <c r="AU112" s="26" t="s">
        <v>81</v>
      </c>
      <c r="AY112" s="26" t="s">
        <v>153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79</v>
      </c>
      <c r="BK112" s="215">
        <f t="shared" si="19"/>
        <v>0</v>
      </c>
      <c r="BL112" s="26" t="s">
        <v>173</v>
      </c>
      <c r="BM112" s="26" t="s">
        <v>1461</v>
      </c>
    </row>
    <row r="113" spans="2:65" s="11" customFormat="1" ht="37.4" customHeight="1">
      <c r="B113" s="187"/>
      <c r="C113" s="188"/>
      <c r="D113" s="189" t="s">
        <v>70</v>
      </c>
      <c r="E113" s="190" t="s">
        <v>266</v>
      </c>
      <c r="F113" s="190" t="s">
        <v>267</v>
      </c>
      <c r="G113" s="188"/>
      <c r="H113" s="188"/>
      <c r="I113" s="191"/>
      <c r="J113" s="192">
        <f>BK113</f>
        <v>0</v>
      </c>
      <c r="K113" s="188"/>
      <c r="L113" s="193"/>
      <c r="M113" s="194"/>
      <c r="N113" s="195"/>
      <c r="O113" s="195"/>
      <c r="P113" s="196">
        <f>P114+P117+P119</f>
        <v>0</v>
      </c>
      <c r="Q113" s="195"/>
      <c r="R113" s="196">
        <f>R114+R117+R119</f>
        <v>0</v>
      </c>
      <c r="S113" s="195"/>
      <c r="T113" s="197">
        <f>T114+T117+T119</f>
        <v>0</v>
      </c>
      <c r="AR113" s="198" t="s">
        <v>177</v>
      </c>
      <c r="AT113" s="199" t="s">
        <v>70</v>
      </c>
      <c r="AU113" s="199" t="s">
        <v>71</v>
      </c>
      <c r="AY113" s="198" t="s">
        <v>153</v>
      </c>
      <c r="BK113" s="200">
        <f>BK114+BK117+BK119</f>
        <v>0</v>
      </c>
    </row>
    <row r="114" spans="2:65" s="11" customFormat="1" ht="19.899999999999999" customHeight="1">
      <c r="B114" s="187"/>
      <c r="C114" s="188"/>
      <c r="D114" s="201" t="s">
        <v>70</v>
      </c>
      <c r="E114" s="202" t="s">
        <v>276</v>
      </c>
      <c r="F114" s="202" t="s">
        <v>277</v>
      </c>
      <c r="G114" s="188"/>
      <c r="H114" s="188"/>
      <c r="I114" s="191"/>
      <c r="J114" s="203">
        <f>BK114</f>
        <v>0</v>
      </c>
      <c r="K114" s="188"/>
      <c r="L114" s="193"/>
      <c r="M114" s="194"/>
      <c r="N114" s="195"/>
      <c r="O114" s="195"/>
      <c r="P114" s="196">
        <f>SUM(P115:P116)</f>
        <v>0</v>
      </c>
      <c r="Q114" s="195"/>
      <c r="R114" s="196">
        <f>SUM(R115:R116)</f>
        <v>0</v>
      </c>
      <c r="S114" s="195"/>
      <c r="T114" s="197">
        <f>SUM(T115:T116)</f>
        <v>0</v>
      </c>
      <c r="AR114" s="198" t="s">
        <v>177</v>
      </c>
      <c r="AT114" s="199" t="s">
        <v>70</v>
      </c>
      <c r="AU114" s="199" t="s">
        <v>79</v>
      </c>
      <c r="AY114" s="198" t="s">
        <v>153</v>
      </c>
      <c r="BK114" s="200">
        <f>SUM(BK115:BK116)</f>
        <v>0</v>
      </c>
    </row>
    <row r="115" spans="2:65" s="1" customFormat="1" ht="22.5" customHeight="1">
      <c r="B115" s="43"/>
      <c r="C115" s="204" t="s">
        <v>282</v>
      </c>
      <c r="D115" s="204" t="s">
        <v>156</v>
      </c>
      <c r="E115" s="205" t="s">
        <v>279</v>
      </c>
      <c r="F115" s="206" t="s">
        <v>280</v>
      </c>
      <c r="G115" s="207" t="s">
        <v>273</v>
      </c>
      <c r="H115" s="208">
        <v>1</v>
      </c>
      <c r="I115" s="209"/>
      <c r="J115" s="210">
        <f>ROUND(I115*H115,2)</f>
        <v>0</v>
      </c>
      <c r="K115" s="206" t="s">
        <v>160</v>
      </c>
      <c r="L115" s="63"/>
      <c r="M115" s="211" t="s">
        <v>21</v>
      </c>
      <c r="N115" s="212" t="s">
        <v>42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274</v>
      </c>
      <c r="AT115" s="26" t="s">
        <v>156</v>
      </c>
      <c r="AU115" s="26" t="s">
        <v>81</v>
      </c>
      <c r="AY115" s="26" t="s">
        <v>153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79</v>
      </c>
      <c r="BK115" s="215">
        <f>ROUND(I115*H115,2)</f>
        <v>0</v>
      </c>
      <c r="BL115" s="26" t="s">
        <v>274</v>
      </c>
      <c r="BM115" s="26" t="s">
        <v>1462</v>
      </c>
    </row>
    <row r="116" spans="2:65" s="1" customFormat="1" ht="22.5" customHeight="1">
      <c r="B116" s="43"/>
      <c r="C116" s="204" t="s">
        <v>278</v>
      </c>
      <c r="D116" s="204" t="s">
        <v>156</v>
      </c>
      <c r="E116" s="205" t="s">
        <v>283</v>
      </c>
      <c r="F116" s="206" t="s">
        <v>284</v>
      </c>
      <c r="G116" s="207" t="s">
        <v>273</v>
      </c>
      <c r="H116" s="208">
        <v>1</v>
      </c>
      <c r="I116" s="209"/>
      <c r="J116" s="210">
        <f>ROUND(I116*H116,2)</f>
        <v>0</v>
      </c>
      <c r="K116" s="206" t="s">
        <v>180</v>
      </c>
      <c r="L116" s="63"/>
      <c r="M116" s="211" t="s">
        <v>21</v>
      </c>
      <c r="N116" s="212" t="s">
        <v>42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274</v>
      </c>
      <c r="AT116" s="26" t="s">
        <v>156</v>
      </c>
      <c r="AU116" s="26" t="s">
        <v>81</v>
      </c>
      <c r="AY116" s="26" t="s">
        <v>153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79</v>
      </c>
      <c r="BK116" s="215">
        <f>ROUND(I116*H116,2)</f>
        <v>0</v>
      </c>
      <c r="BL116" s="26" t="s">
        <v>274</v>
      </c>
      <c r="BM116" s="26" t="s">
        <v>1463</v>
      </c>
    </row>
    <row r="117" spans="2:65" s="11" customFormat="1" ht="29.9" customHeight="1">
      <c r="B117" s="187"/>
      <c r="C117" s="188"/>
      <c r="D117" s="201" t="s">
        <v>70</v>
      </c>
      <c r="E117" s="202" t="s">
        <v>286</v>
      </c>
      <c r="F117" s="202" t="s">
        <v>287</v>
      </c>
      <c r="G117" s="188"/>
      <c r="H117" s="188"/>
      <c r="I117" s="191"/>
      <c r="J117" s="203">
        <f>BK117</f>
        <v>0</v>
      </c>
      <c r="K117" s="188"/>
      <c r="L117" s="193"/>
      <c r="M117" s="194"/>
      <c r="N117" s="195"/>
      <c r="O117" s="195"/>
      <c r="P117" s="196">
        <f>P118</f>
        <v>0</v>
      </c>
      <c r="Q117" s="195"/>
      <c r="R117" s="196">
        <f>R118</f>
        <v>0</v>
      </c>
      <c r="S117" s="195"/>
      <c r="T117" s="197">
        <f>T118</f>
        <v>0</v>
      </c>
      <c r="AR117" s="198" t="s">
        <v>177</v>
      </c>
      <c r="AT117" s="199" t="s">
        <v>70</v>
      </c>
      <c r="AU117" s="199" t="s">
        <v>79</v>
      </c>
      <c r="AY117" s="198" t="s">
        <v>153</v>
      </c>
      <c r="BK117" s="200">
        <f>BK118</f>
        <v>0</v>
      </c>
    </row>
    <row r="118" spans="2:65" s="1" customFormat="1" ht="22.5" customHeight="1">
      <c r="B118" s="43"/>
      <c r="C118" s="204" t="s">
        <v>288</v>
      </c>
      <c r="D118" s="204" t="s">
        <v>156</v>
      </c>
      <c r="E118" s="205" t="s">
        <v>289</v>
      </c>
      <c r="F118" s="206" t="s">
        <v>290</v>
      </c>
      <c r="G118" s="207" t="s">
        <v>273</v>
      </c>
      <c r="H118" s="208">
        <v>1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42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274</v>
      </c>
      <c r="AT118" s="26" t="s">
        <v>156</v>
      </c>
      <c r="AU118" s="26" t="s">
        <v>81</v>
      </c>
      <c r="AY118" s="26" t="s">
        <v>153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79</v>
      </c>
      <c r="BK118" s="215">
        <f>ROUND(I118*H118,2)</f>
        <v>0</v>
      </c>
      <c r="BL118" s="26" t="s">
        <v>274</v>
      </c>
      <c r="BM118" s="26" t="s">
        <v>1464</v>
      </c>
    </row>
    <row r="119" spans="2:65" s="11" customFormat="1" ht="29.9" customHeight="1">
      <c r="B119" s="187"/>
      <c r="C119" s="188"/>
      <c r="D119" s="201" t="s">
        <v>70</v>
      </c>
      <c r="E119" s="202" t="s">
        <v>292</v>
      </c>
      <c r="F119" s="202" t="s">
        <v>293</v>
      </c>
      <c r="G119" s="188"/>
      <c r="H119" s="188"/>
      <c r="I119" s="191"/>
      <c r="J119" s="203">
        <f>BK119</f>
        <v>0</v>
      </c>
      <c r="K119" s="188"/>
      <c r="L119" s="193"/>
      <c r="M119" s="194"/>
      <c r="N119" s="195"/>
      <c r="O119" s="195"/>
      <c r="P119" s="196">
        <f>SUM(P120:P121)</f>
        <v>0</v>
      </c>
      <c r="Q119" s="195"/>
      <c r="R119" s="196">
        <f>SUM(R120:R121)</f>
        <v>0</v>
      </c>
      <c r="S119" s="195"/>
      <c r="T119" s="197">
        <f>SUM(T120:T121)</f>
        <v>0</v>
      </c>
      <c r="AR119" s="198" t="s">
        <v>177</v>
      </c>
      <c r="AT119" s="199" t="s">
        <v>70</v>
      </c>
      <c r="AU119" s="199" t="s">
        <v>79</v>
      </c>
      <c r="AY119" s="198" t="s">
        <v>153</v>
      </c>
      <c r="BK119" s="200">
        <f>SUM(BK120:BK121)</f>
        <v>0</v>
      </c>
    </row>
    <row r="120" spans="2:65" s="1" customFormat="1" ht="22.5" customHeight="1">
      <c r="B120" s="43"/>
      <c r="C120" s="204" t="s">
        <v>294</v>
      </c>
      <c r="D120" s="204" t="s">
        <v>156</v>
      </c>
      <c r="E120" s="205" t="s">
        <v>295</v>
      </c>
      <c r="F120" s="206" t="s">
        <v>296</v>
      </c>
      <c r="G120" s="207" t="s">
        <v>297</v>
      </c>
      <c r="H120" s="208">
        <v>10</v>
      </c>
      <c r="I120" s="209"/>
      <c r="J120" s="210">
        <f>ROUND(I120*H120,2)</f>
        <v>0</v>
      </c>
      <c r="K120" s="206" t="s">
        <v>180</v>
      </c>
      <c r="L120" s="63"/>
      <c r="M120" s="211" t="s">
        <v>21</v>
      </c>
      <c r="N120" s="212" t="s">
        <v>42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274</v>
      </c>
      <c r="AT120" s="26" t="s">
        <v>156</v>
      </c>
      <c r="AU120" s="26" t="s">
        <v>81</v>
      </c>
      <c r="AY120" s="26" t="s">
        <v>153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79</v>
      </c>
      <c r="BK120" s="215">
        <f>ROUND(I120*H120,2)</f>
        <v>0</v>
      </c>
      <c r="BL120" s="26" t="s">
        <v>274</v>
      </c>
      <c r="BM120" s="26" t="s">
        <v>1465</v>
      </c>
    </row>
    <row r="121" spans="2:65" s="1" customFormat="1" ht="22.5" customHeight="1">
      <c r="B121" s="43"/>
      <c r="C121" s="204" t="s">
        <v>299</v>
      </c>
      <c r="D121" s="204" t="s">
        <v>156</v>
      </c>
      <c r="E121" s="205" t="s">
        <v>300</v>
      </c>
      <c r="F121" s="206" t="s">
        <v>301</v>
      </c>
      <c r="G121" s="207" t="s">
        <v>273</v>
      </c>
      <c r="H121" s="208">
        <v>1</v>
      </c>
      <c r="I121" s="209"/>
      <c r="J121" s="210">
        <f>ROUND(I121*H121,2)</f>
        <v>0</v>
      </c>
      <c r="K121" s="206" t="s">
        <v>21</v>
      </c>
      <c r="L121" s="63"/>
      <c r="M121" s="211" t="s">
        <v>21</v>
      </c>
      <c r="N121" s="241" t="s">
        <v>42</v>
      </c>
      <c r="O121" s="242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AR121" s="26" t="s">
        <v>274</v>
      </c>
      <c r="AT121" s="26" t="s">
        <v>156</v>
      </c>
      <c r="AU121" s="26" t="s">
        <v>81</v>
      </c>
      <c r="AY121" s="26" t="s">
        <v>153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6" t="s">
        <v>79</v>
      </c>
      <c r="BK121" s="215">
        <f>ROUND(I121*H121,2)</f>
        <v>0</v>
      </c>
      <c r="BL121" s="26" t="s">
        <v>274</v>
      </c>
      <c r="BM121" s="26" t="s">
        <v>1466</v>
      </c>
    </row>
    <row r="122" spans="2:65" s="1" customFormat="1" ht="7" customHeight="1">
      <c r="B122" s="58"/>
      <c r="C122" s="59"/>
      <c r="D122" s="59"/>
      <c r="E122" s="59"/>
      <c r="F122" s="59"/>
      <c r="G122" s="59"/>
      <c r="H122" s="59"/>
      <c r="I122" s="150"/>
      <c r="J122" s="59"/>
      <c r="K122" s="59"/>
      <c r="L122" s="63"/>
    </row>
  </sheetData>
  <sheetProtection algorithmName="SHA-512" hashValue="tU/h5/oZQWXT2f2MJHgzr3/pD9S5IwP8L10KgBHCYbWbH9bLFKYWFewRUfM6Wrw1LSSWn0sLkmua3tLJiSn1tA==" saltValue="B0yR+NCm0NARsS4hiUuVHQ==" spinCount="100000" sheet="1" objects="1" scenarios="1" formatCells="0" formatColumns="0" formatRows="0" sort="0" autoFilter="0"/>
  <autoFilter ref="C83:K121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89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22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112</v>
      </c>
      <c r="G1" s="428" t="s">
        <v>113</v>
      </c>
      <c r="H1" s="428"/>
      <c r="I1" s="126"/>
      <c r="J1" s="125" t="s">
        <v>114</v>
      </c>
      <c r="K1" s="124" t="s">
        <v>115</v>
      </c>
      <c r="L1" s="125" t="s">
        <v>116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6" t="s">
        <v>108</v>
      </c>
    </row>
    <row r="3" spans="1:70" ht="7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81</v>
      </c>
    </row>
    <row r="4" spans="1:70" ht="37" customHeight="1">
      <c r="B4" s="30"/>
      <c r="C4" s="31"/>
      <c r="D4" s="32" t="s">
        <v>117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Výměna technologie měnírny Bory - DPS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118</v>
      </c>
      <c r="E8" s="44"/>
      <c r="F8" s="44"/>
      <c r="G8" s="44"/>
      <c r="H8" s="44"/>
      <c r="I8" s="129"/>
      <c r="J8" s="44"/>
      <c r="K8" s="47"/>
    </row>
    <row r="9" spans="1:70" s="1" customFormat="1" ht="37" customHeight="1">
      <c r="B9" s="43"/>
      <c r="C9" s="44"/>
      <c r="D9" s="44"/>
      <c r="E9" s="431" t="s">
        <v>1467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18. 7. 2017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">
        <v>21</v>
      </c>
      <c r="K14" s="47"/>
    </row>
    <row r="15" spans="1:70" s="1" customFormat="1" ht="18" customHeight="1">
      <c r="B15" s="43"/>
      <c r="C15" s="44"/>
      <c r="D15" s="44"/>
      <c r="E15" s="37" t="s">
        <v>29</v>
      </c>
      <c r="F15" s="44"/>
      <c r="G15" s="44"/>
      <c r="H15" s="44"/>
      <c r="I15" s="130" t="s">
        <v>30</v>
      </c>
      <c r="J15" s="37" t="s">
        <v>21</v>
      </c>
      <c r="K15" s="47"/>
    </row>
    <row r="16" spans="1:70" s="1" customFormat="1" ht="7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5" customHeight="1">
      <c r="B17" s="43"/>
      <c r="C17" s="44"/>
      <c r="D17" s="39" t="s">
        <v>31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30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7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5" customHeight="1">
      <c r="B20" s="43"/>
      <c r="C20" s="44"/>
      <c r="D20" s="39" t="s">
        <v>33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30</v>
      </c>
      <c r="J21" s="37" t="str">
        <f>IF('Rekapitulace stavby'!AN17="","",'Rekapitulace stavby'!AN17)</f>
        <v/>
      </c>
      <c r="K21" s="47"/>
    </row>
    <row r="22" spans="2:11" s="1" customFormat="1" ht="7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5" customHeight="1">
      <c r="B23" s="43"/>
      <c r="C23" s="44"/>
      <c r="D23" s="39" t="s">
        <v>36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421" t="s">
        <v>21</v>
      </c>
      <c r="F24" s="421"/>
      <c r="G24" s="421"/>
      <c r="H24" s="421"/>
      <c r="I24" s="134"/>
      <c r="J24" s="133"/>
      <c r="K24" s="135"/>
    </row>
    <row r="25" spans="2:11" s="1" customFormat="1" ht="7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7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4" customHeight="1">
      <c r="B27" s="43"/>
      <c r="C27" s="44"/>
      <c r="D27" s="138" t="s">
        <v>37</v>
      </c>
      <c r="E27" s="44"/>
      <c r="F27" s="44"/>
      <c r="G27" s="44"/>
      <c r="H27" s="44"/>
      <c r="I27" s="129"/>
      <c r="J27" s="139">
        <f>ROUND(J100,2)</f>
        <v>0</v>
      </c>
      <c r="K27" s="47"/>
    </row>
    <row r="28" spans="2:11" s="1" customFormat="1" ht="7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5" customHeight="1">
      <c r="B29" s="43"/>
      <c r="C29" s="44"/>
      <c r="D29" s="44"/>
      <c r="E29" s="44"/>
      <c r="F29" s="48" t="s">
        <v>39</v>
      </c>
      <c r="G29" s="44"/>
      <c r="H29" s="44"/>
      <c r="I29" s="140" t="s">
        <v>38</v>
      </c>
      <c r="J29" s="48" t="s">
        <v>40</v>
      </c>
      <c r="K29" s="47"/>
    </row>
    <row r="30" spans="2:11" s="1" customFormat="1" ht="14.5" customHeight="1">
      <c r="B30" s="43"/>
      <c r="C30" s="44"/>
      <c r="D30" s="51" t="s">
        <v>41</v>
      </c>
      <c r="E30" s="51" t="s">
        <v>42</v>
      </c>
      <c r="F30" s="141">
        <f>ROUND(SUM(BE100:BE488), 2)</f>
        <v>0</v>
      </c>
      <c r="G30" s="44"/>
      <c r="H30" s="44"/>
      <c r="I30" s="142">
        <v>0.21</v>
      </c>
      <c r="J30" s="141">
        <f>ROUND(ROUND((SUM(BE100:BE488)), 2)*I30, 2)</f>
        <v>0</v>
      </c>
      <c r="K30" s="47"/>
    </row>
    <row r="31" spans="2:11" s="1" customFormat="1" ht="14.5" customHeight="1">
      <c r="B31" s="43"/>
      <c r="C31" s="44"/>
      <c r="D31" s="44"/>
      <c r="E31" s="51" t="s">
        <v>43</v>
      </c>
      <c r="F31" s="141">
        <f>ROUND(SUM(BF100:BF488), 2)</f>
        <v>0</v>
      </c>
      <c r="G31" s="44"/>
      <c r="H31" s="44"/>
      <c r="I31" s="142">
        <v>0.15</v>
      </c>
      <c r="J31" s="141">
        <f>ROUND(ROUND((SUM(BF100:BF488)), 2)*I31, 2)</f>
        <v>0</v>
      </c>
      <c r="K31" s="47"/>
    </row>
    <row r="32" spans="2:11" s="1" customFormat="1" ht="14.5" hidden="1" customHeight="1">
      <c r="B32" s="43"/>
      <c r="C32" s="44"/>
      <c r="D32" s="44"/>
      <c r="E32" s="51" t="s">
        <v>44</v>
      </c>
      <c r="F32" s="141">
        <f>ROUND(SUM(BG100:BG488),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5" hidden="1" customHeight="1">
      <c r="B33" s="43"/>
      <c r="C33" s="44"/>
      <c r="D33" s="44"/>
      <c r="E33" s="51" t="s">
        <v>45</v>
      </c>
      <c r="F33" s="141">
        <f>ROUND(SUM(BH100:BH488),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5" hidden="1" customHeight="1">
      <c r="B34" s="43"/>
      <c r="C34" s="44"/>
      <c r="D34" s="44"/>
      <c r="E34" s="51" t="s">
        <v>46</v>
      </c>
      <c r="F34" s="141">
        <f>ROUND(SUM(BI100:BI488),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7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4" customHeight="1">
      <c r="B36" s="43"/>
      <c r="C36" s="143"/>
      <c r="D36" s="144" t="s">
        <v>47</v>
      </c>
      <c r="E36" s="81"/>
      <c r="F36" s="81"/>
      <c r="G36" s="145" t="s">
        <v>48</v>
      </c>
      <c r="H36" s="146" t="s">
        <v>49</v>
      </c>
      <c r="I36" s="147"/>
      <c r="J36" s="148">
        <f>SUM(J27:J34)</f>
        <v>0</v>
      </c>
      <c r="K36" s="149"/>
    </row>
    <row r="37" spans="2:11" s="1" customFormat="1" ht="14.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7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7" customHeight="1">
      <c r="B42" s="43"/>
      <c r="C42" s="32" t="s">
        <v>120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7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Výměna technologie měnírny Bory - DPS</v>
      </c>
      <c r="F45" s="430"/>
      <c r="G45" s="430"/>
      <c r="H45" s="430"/>
      <c r="I45" s="129"/>
      <c r="J45" s="44"/>
      <c r="K45" s="47"/>
    </row>
    <row r="46" spans="2:11" s="1" customFormat="1" ht="14.5" customHeight="1">
      <c r="B46" s="43"/>
      <c r="C46" s="39" t="s">
        <v>118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SO1 - Stavební úpravy</v>
      </c>
      <c r="F47" s="432"/>
      <c r="G47" s="432"/>
      <c r="H47" s="432"/>
      <c r="I47" s="129"/>
      <c r="J47" s="44"/>
      <c r="K47" s="47"/>
    </row>
    <row r="48" spans="2:11" s="1" customFormat="1" ht="7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>Plzeň</v>
      </c>
      <c r="G49" s="44"/>
      <c r="H49" s="44"/>
      <c r="I49" s="130" t="s">
        <v>25</v>
      </c>
      <c r="J49" s="131" t="str">
        <f>IF(J12="","",J12)</f>
        <v>18. 7. 2017</v>
      </c>
      <c r="K49" s="47"/>
    </row>
    <row r="50" spans="2:47" s="1" customFormat="1" ht="7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>Plzeňské městské dopravní podniky, a.s.</v>
      </c>
      <c r="G51" s="44"/>
      <c r="H51" s="44"/>
      <c r="I51" s="130" t="s">
        <v>33</v>
      </c>
      <c r="J51" s="37" t="str">
        <f>E21</f>
        <v xml:space="preserve"> </v>
      </c>
      <c r="K51" s="47"/>
    </row>
    <row r="52" spans="2:47" s="1" customFormat="1" ht="14.5" customHeight="1">
      <c r="B52" s="43"/>
      <c r="C52" s="39" t="s">
        <v>31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4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121</v>
      </c>
      <c r="D54" s="143"/>
      <c r="E54" s="143"/>
      <c r="F54" s="143"/>
      <c r="G54" s="143"/>
      <c r="H54" s="143"/>
      <c r="I54" s="156"/>
      <c r="J54" s="157" t="s">
        <v>122</v>
      </c>
      <c r="K54" s="158"/>
    </row>
    <row r="55" spans="2:47" s="1" customFormat="1" ht="10.4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123</v>
      </c>
      <c r="D56" s="44"/>
      <c r="E56" s="44"/>
      <c r="F56" s="44"/>
      <c r="G56" s="44"/>
      <c r="H56" s="44"/>
      <c r="I56" s="129"/>
      <c r="J56" s="139">
        <f>J100</f>
        <v>0</v>
      </c>
      <c r="K56" s="47"/>
      <c r="AU56" s="26" t="s">
        <v>124</v>
      </c>
    </row>
    <row r="57" spans="2:47" s="8" customFormat="1" ht="25" customHeight="1">
      <c r="B57" s="160"/>
      <c r="C57" s="161"/>
      <c r="D57" s="162" t="s">
        <v>304</v>
      </c>
      <c r="E57" s="163"/>
      <c r="F57" s="163"/>
      <c r="G57" s="163"/>
      <c r="H57" s="163"/>
      <c r="I57" s="164"/>
      <c r="J57" s="165">
        <f>J101</f>
        <v>0</v>
      </c>
      <c r="K57" s="166"/>
    </row>
    <row r="58" spans="2:47" s="9" customFormat="1" ht="19.899999999999999" customHeight="1">
      <c r="B58" s="167"/>
      <c r="C58" s="168"/>
      <c r="D58" s="169" t="s">
        <v>1468</v>
      </c>
      <c r="E58" s="170"/>
      <c r="F58" s="170"/>
      <c r="G58" s="170"/>
      <c r="H58" s="170"/>
      <c r="I58" s="171"/>
      <c r="J58" s="172">
        <f>J102</f>
        <v>0</v>
      </c>
      <c r="K58" s="173"/>
    </row>
    <row r="59" spans="2:47" s="9" customFormat="1" ht="19.899999999999999" customHeight="1">
      <c r="B59" s="167"/>
      <c r="C59" s="168"/>
      <c r="D59" s="169" t="s">
        <v>1469</v>
      </c>
      <c r="E59" s="170"/>
      <c r="F59" s="170"/>
      <c r="G59" s="170"/>
      <c r="H59" s="170"/>
      <c r="I59" s="171"/>
      <c r="J59" s="172">
        <f>J115</f>
        <v>0</v>
      </c>
      <c r="K59" s="173"/>
    </row>
    <row r="60" spans="2:47" s="9" customFormat="1" ht="19.899999999999999" customHeight="1">
      <c r="B60" s="167"/>
      <c r="C60" s="168"/>
      <c r="D60" s="169" t="s">
        <v>1148</v>
      </c>
      <c r="E60" s="170"/>
      <c r="F60" s="170"/>
      <c r="G60" s="170"/>
      <c r="H60" s="170"/>
      <c r="I60" s="171"/>
      <c r="J60" s="172">
        <f>J167</f>
        <v>0</v>
      </c>
      <c r="K60" s="173"/>
    </row>
    <row r="61" spans="2:47" s="9" customFormat="1" ht="14.9" customHeight="1">
      <c r="B61" s="167"/>
      <c r="C61" s="168"/>
      <c r="D61" s="169" t="s">
        <v>1470</v>
      </c>
      <c r="E61" s="170"/>
      <c r="F61" s="170"/>
      <c r="G61" s="170"/>
      <c r="H61" s="170"/>
      <c r="I61" s="171"/>
      <c r="J61" s="172">
        <f>J168</f>
        <v>0</v>
      </c>
      <c r="K61" s="173"/>
    </row>
    <row r="62" spans="2:47" s="9" customFormat="1" ht="14.9" customHeight="1">
      <c r="B62" s="167"/>
      <c r="C62" s="168"/>
      <c r="D62" s="169" t="s">
        <v>1471</v>
      </c>
      <c r="E62" s="170"/>
      <c r="F62" s="170"/>
      <c r="G62" s="170"/>
      <c r="H62" s="170"/>
      <c r="I62" s="171"/>
      <c r="J62" s="172">
        <f>J206</f>
        <v>0</v>
      </c>
      <c r="K62" s="173"/>
    </row>
    <row r="63" spans="2:47" s="9" customFormat="1" ht="14.9" customHeight="1">
      <c r="B63" s="167"/>
      <c r="C63" s="168"/>
      <c r="D63" s="169" t="s">
        <v>1472</v>
      </c>
      <c r="E63" s="170"/>
      <c r="F63" s="170"/>
      <c r="G63" s="170"/>
      <c r="H63" s="170"/>
      <c r="I63" s="171"/>
      <c r="J63" s="172">
        <f>J209</f>
        <v>0</v>
      </c>
      <c r="K63" s="173"/>
    </row>
    <row r="64" spans="2:47" s="9" customFormat="1" ht="19.899999999999999" customHeight="1">
      <c r="B64" s="167"/>
      <c r="C64" s="168"/>
      <c r="D64" s="169" t="s">
        <v>305</v>
      </c>
      <c r="E64" s="170"/>
      <c r="F64" s="170"/>
      <c r="G64" s="170"/>
      <c r="H64" s="170"/>
      <c r="I64" s="171"/>
      <c r="J64" s="172">
        <f>J215</f>
        <v>0</v>
      </c>
      <c r="K64" s="173"/>
    </row>
    <row r="65" spans="2:11" s="9" customFormat="1" ht="14.9" customHeight="1">
      <c r="B65" s="167"/>
      <c r="C65" s="168"/>
      <c r="D65" s="169" t="s">
        <v>1473</v>
      </c>
      <c r="E65" s="170"/>
      <c r="F65" s="170"/>
      <c r="G65" s="170"/>
      <c r="H65" s="170"/>
      <c r="I65" s="171"/>
      <c r="J65" s="172">
        <f>J216</f>
        <v>0</v>
      </c>
      <c r="K65" s="173"/>
    </row>
    <row r="66" spans="2:11" s="9" customFormat="1" ht="14.9" customHeight="1">
      <c r="B66" s="167"/>
      <c r="C66" s="168"/>
      <c r="D66" s="169" t="s">
        <v>1474</v>
      </c>
      <c r="E66" s="170"/>
      <c r="F66" s="170"/>
      <c r="G66" s="170"/>
      <c r="H66" s="170"/>
      <c r="I66" s="171"/>
      <c r="J66" s="172">
        <f>J218</f>
        <v>0</v>
      </c>
      <c r="K66" s="173"/>
    </row>
    <row r="67" spans="2:11" s="9" customFormat="1" ht="14.9" customHeight="1">
      <c r="B67" s="167"/>
      <c r="C67" s="168"/>
      <c r="D67" s="169" t="s">
        <v>1475</v>
      </c>
      <c r="E67" s="170"/>
      <c r="F67" s="170"/>
      <c r="G67" s="170"/>
      <c r="H67" s="170"/>
      <c r="I67" s="171"/>
      <c r="J67" s="172">
        <f>J225</f>
        <v>0</v>
      </c>
      <c r="K67" s="173"/>
    </row>
    <row r="68" spans="2:11" s="9" customFormat="1" ht="14.9" customHeight="1">
      <c r="B68" s="167"/>
      <c r="C68" s="168"/>
      <c r="D68" s="169" t="s">
        <v>1476</v>
      </c>
      <c r="E68" s="170"/>
      <c r="F68" s="170"/>
      <c r="G68" s="170"/>
      <c r="H68" s="170"/>
      <c r="I68" s="171"/>
      <c r="J68" s="172">
        <f>J228</f>
        <v>0</v>
      </c>
      <c r="K68" s="173"/>
    </row>
    <row r="69" spans="2:11" s="9" customFormat="1" ht="14.9" customHeight="1">
      <c r="B69" s="167"/>
      <c r="C69" s="168"/>
      <c r="D69" s="169" t="s">
        <v>1477</v>
      </c>
      <c r="E69" s="170"/>
      <c r="F69" s="170"/>
      <c r="G69" s="170"/>
      <c r="H69" s="170"/>
      <c r="I69" s="171"/>
      <c r="J69" s="172">
        <f>J289</f>
        <v>0</v>
      </c>
      <c r="K69" s="173"/>
    </row>
    <row r="70" spans="2:11" s="9" customFormat="1" ht="14.9" customHeight="1">
      <c r="B70" s="167"/>
      <c r="C70" s="168"/>
      <c r="D70" s="169" t="s">
        <v>1478</v>
      </c>
      <c r="E70" s="170"/>
      <c r="F70" s="170"/>
      <c r="G70" s="170"/>
      <c r="H70" s="170"/>
      <c r="I70" s="171"/>
      <c r="J70" s="172">
        <f>J309</f>
        <v>0</v>
      </c>
      <c r="K70" s="173"/>
    </row>
    <row r="71" spans="2:11" s="9" customFormat="1" ht="21.75" customHeight="1">
      <c r="B71" s="167"/>
      <c r="C71" s="168"/>
      <c r="D71" s="169" t="s">
        <v>1479</v>
      </c>
      <c r="E71" s="170"/>
      <c r="F71" s="170"/>
      <c r="G71" s="170"/>
      <c r="H71" s="170"/>
      <c r="I71" s="171"/>
      <c r="J71" s="172">
        <f>J310</f>
        <v>0</v>
      </c>
      <c r="K71" s="173"/>
    </row>
    <row r="72" spans="2:11" s="9" customFormat="1" ht="21.75" customHeight="1">
      <c r="B72" s="167"/>
      <c r="C72" s="168"/>
      <c r="D72" s="169" t="s">
        <v>1480</v>
      </c>
      <c r="E72" s="170"/>
      <c r="F72" s="170"/>
      <c r="G72" s="170"/>
      <c r="H72" s="170"/>
      <c r="I72" s="171"/>
      <c r="J72" s="172">
        <f>J316</f>
        <v>0</v>
      </c>
      <c r="K72" s="173"/>
    </row>
    <row r="73" spans="2:11" s="8" customFormat="1" ht="25" customHeight="1">
      <c r="B73" s="160"/>
      <c r="C73" s="161"/>
      <c r="D73" s="162" t="s">
        <v>1150</v>
      </c>
      <c r="E73" s="163"/>
      <c r="F73" s="163"/>
      <c r="G73" s="163"/>
      <c r="H73" s="163"/>
      <c r="I73" s="164"/>
      <c r="J73" s="165">
        <f>J318</f>
        <v>0</v>
      </c>
      <c r="K73" s="166"/>
    </row>
    <row r="74" spans="2:11" s="9" customFormat="1" ht="19.899999999999999" customHeight="1">
      <c r="B74" s="167"/>
      <c r="C74" s="168"/>
      <c r="D74" s="169" t="s">
        <v>1481</v>
      </c>
      <c r="E74" s="170"/>
      <c r="F74" s="170"/>
      <c r="G74" s="170"/>
      <c r="H74" s="170"/>
      <c r="I74" s="171"/>
      <c r="J74" s="172">
        <f>J319</f>
        <v>0</v>
      </c>
      <c r="K74" s="173"/>
    </row>
    <row r="75" spans="2:11" s="9" customFormat="1" ht="19.899999999999999" customHeight="1">
      <c r="B75" s="167"/>
      <c r="C75" s="168"/>
      <c r="D75" s="169" t="s">
        <v>1482</v>
      </c>
      <c r="E75" s="170"/>
      <c r="F75" s="170"/>
      <c r="G75" s="170"/>
      <c r="H75" s="170"/>
      <c r="I75" s="171"/>
      <c r="J75" s="172">
        <f>J334</f>
        <v>0</v>
      </c>
      <c r="K75" s="173"/>
    </row>
    <row r="76" spans="2:11" s="9" customFormat="1" ht="19.899999999999999" customHeight="1">
      <c r="B76" s="167"/>
      <c r="C76" s="168"/>
      <c r="D76" s="169" t="s">
        <v>1483</v>
      </c>
      <c r="E76" s="170"/>
      <c r="F76" s="170"/>
      <c r="G76" s="170"/>
      <c r="H76" s="170"/>
      <c r="I76" s="171"/>
      <c r="J76" s="172">
        <f>J336</f>
        <v>0</v>
      </c>
      <c r="K76" s="173"/>
    </row>
    <row r="77" spans="2:11" s="9" customFormat="1" ht="19.899999999999999" customHeight="1">
      <c r="B77" s="167"/>
      <c r="C77" s="168"/>
      <c r="D77" s="169" t="s">
        <v>308</v>
      </c>
      <c r="E77" s="170"/>
      <c r="F77" s="170"/>
      <c r="G77" s="170"/>
      <c r="H77" s="170"/>
      <c r="I77" s="171"/>
      <c r="J77" s="172">
        <f>J343</f>
        <v>0</v>
      </c>
      <c r="K77" s="173"/>
    </row>
    <row r="78" spans="2:11" s="9" customFormat="1" ht="19.899999999999999" customHeight="1">
      <c r="B78" s="167"/>
      <c r="C78" s="168"/>
      <c r="D78" s="169" t="s">
        <v>1484</v>
      </c>
      <c r="E78" s="170"/>
      <c r="F78" s="170"/>
      <c r="G78" s="170"/>
      <c r="H78" s="170"/>
      <c r="I78" s="171"/>
      <c r="J78" s="172">
        <f>J401</f>
        <v>0</v>
      </c>
      <c r="K78" s="173"/>
    </row>
    <row r="79" spans="2:11" s="9" customFormat="1" ht="19.899999999999999" customHeight="1">
      <c r="B79" s="167"/>
      <c r="C79" s="168"/>
      <c r="D79" s="169" t="s">
        <v>309</v>
      </c>
      <c r="E79" s="170"/>
      <c r="F79" s="170"/>
      <c r="G79" s="170"/>
      <c r="H79" s="170"/>
      <c r="I79" s="171"/>
      <c r="J79" s="172">
        <f>J419</f>
        <v>0</v>
      </c>
      <c r="K79" s="173"/>
    </row>
    <row r="80" spans="2:11" s="9" customFormat="1" ht="19.899999999999999" customHeight="1">
      <c r="B80" s="167"/>
      <c r="C80" s="168"/>
      <c r="D80" s="169" t="s">
        <v>1485</v>
      </c>
      <c r="E80" s="170"/>
      <c r="F80" s="170"/>
      <c r="G80" s="170"/>
      <c r="H80" s="170"/>
      <c r="I80" s="171"/>
      <c r="J80" s="172">
        <f>J462</f>
        <v>0</v>
      </c>
      <c r="K80" s="173"/>
    </row>
    <row r="81" spans="2:12" s="1" customFormat="1" ht="21.75" customHeight="1">
      <c r="B81" s="43"/>
      <c r="C81" s="44"/>
      <c r="D81" s="44"/>
      <c r="E81" s="44"/>
      <c r="F81" s="44"/>
      <c r="G81" s="44"/>
      <c r="H81" s="44"/>
      <c r="I81" s="129"/>
      <c r="J81" s="44"/>
      <c r="K81" s="47"/>
    </row>
    <row r="82" spans="2:12" s="1" customFormat="1" ht="7" customHeight="1">
      <c r="B82" s="58"/>
      <c r="C82" s="59"/>
      <c r="D82" s="59"/>
      <c r="E82" s="59"/>
      <c r="F82" s="59"/>
      <c r="G82" s="59"/>
      <c r="H82" s="59"/>
      <c r="I82" s="150"/>
      <c r="J82" s="59"/>
      <c r="K82" s="60"/>
    </row>
    <row r="86" spans="2:12" s="1" customFormat="1" ht="7" customHeight="1">
      <c r="B86" s="61"/>
      <c r="C86" s="62"/>
      <c r="D86" s="62"/>
      <c r="E86" s="62"/>
      <c r="F86" s="62"/>
      <c r="G86" s="62"/>
      <c r="H86" s="62"/>
      <c r="I86" s="153"/>
      <c r="J86" s="62"/>
      <c r="K86" s="62"/>
      <c r="L86" s="63"/>
    </row>
    <row r="87" spans="2:12" s="1" customFormat="1" ht="37" customHeight="1">
      <c r="B87" s="43"/>
      <c r="C87" s="64" t="s">
        <v>136</v>
      </c>
      <c r="D87" s="65"/>
      <c r="E87" s="65"/>
      <c r="F87" s="65"/>
      <c r="G87" s="65"/>
      <c r="H87" s="65"/>
      <c r="I87" s="174"/>
      <c r="J87" s="65"/>
      <c r="K87" s="65"/>
      <c r="L87" s="63"/>
    </row>
    <row r="88" spans="2:12" s="1" customFormat="1" ht="7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12" s="1" customFormat="1" ht="14.5" customHeight="1">
      <c r="B89" s="43"/>
      <c r="C89" s="67" t="s">
        <v>18</v>
      </c>
      <c r="D89" s="65"/>
      <c r="E89" s="65"/>
      <c r="F89" s="65"/>
      <c r="G89" s="65"/>
      <c r="H89" s="65"/>
      <c r="I89" s="174"/>
      <c r="J89" s="65"/>
      <c r="K89" s="65"/>
      <c r="L89" s="63"/>
    </row>
    <row r="90" spans="2:12" s="1" customFormat="1" ht="22.5" customHeight="1">
      <c r="B90" s="43"/>
      <c r="C90" s="65"/>
      <c r="D90" s="65"/>
      <c r="E90" s="425" t="str">
        <f>E7</f>
        <v>Výměna technologie měnírny Bory - DPS</v>
      </c>
      <c r="F90" s="426"/>
      <c r="G90" s="426"/>
      <c r="H90" s="426"/>
      <c r="I90" s="174"/>
      <c r="J90" s="65"/>
      <c r="K90" s="65"/>
      <c r="L90" s="63"/>
    </row>
    <row r="91" spans="2:12" s="1" customFormat="1" ht="14.5" customHeight="1">
      <c r="B91" s="43"/>
      <c r="C91" s="67" t="s">
        <v>118</v>
      </c>
      <c r="D91" s="65"/>
      <c r="E91" s="65"/>
      <c r="F91" s="65"/>
      <c r="G91" s="65"/>
      <c r="H91" s="65"/>
      <c r="I91" s="174"/>
      <c r="J91" s="65"/>
      <c r="K91" s="65"/>
      <c r="L91" s="63"/>
    </row>
    <row r="92" spans="2:12" s="1" customFormat="1" ht="23.25" customHeight="1">
      <c r="B92" s="43"/>
      <c r="C92" s="65"/>
      <c r="D92" s="65"/>
      <c r="E92" s="393" t="str">
        <f>E9</f>
        <v>SO1 - Stavební úpravy</v>
      </c>
      <c r="F92" s="427"/>
      <c r="G92" s="427"/>
      <c r="H92" s="427"/>
      <c r="I92" s="174"/>
      <c r="J92" s="65"/>
      <c r="K92" s="65"/>
      <c r="L92" s="63"/>
    </row>
    <row r="93" spans="2:12" s="1" customFormat="1" ht="7" customHeight="1">
      <c r="B93" s="43"/>
      <c r="C93" s="65"/>
      <c r="D93" s="65"/>
      <c r="E93" s="65"/>
      <c r="F93" s="65"/>
      <c r="G93" s="65"/>
      <c r="H93" s="65"/>
      <c r="I93" s="174"/>
      <c r="J93" s="65"/>
      <c r="K93" s="65"/>
      <c r="L93" s="63"/>
    </row>
    <row r="94" spans="2:12" s="1" customFormat="1" ht="18" customHeight="1">
      <c r="B94" s="43"/>
      <c r="C94" s="67" t="s">
        <v>23</v>
      </c>
      <c r="D94" s="65"/>
      <c r="E94" s="65"/>
      <c r="F94" s="175" t="str">
        <f>F12</f>
        <v>Plzeň</v>
      </c>
      <c r="G94" s="65"/>
      <c r="H94" s="65"/>
      <c r="I94" s="176" t="s">
        <v>25</v>
      </c>
      <c r="J94" s="75" t="str">
        <f>IF(J12="","",J12)</f>
        <v>18. 7. 2017</v>
      </c>
      <c r="K94" s="65"/>
      <c r="L94" s="63"/>
    </row>
    <row r="95" spans="2:12" s="1" customFormat="1" ht="7" customHeight="1">
      <c r="B95" s="43"/>
      <c r="C95" s="65"/>
      <c r="D95" s="65"/>
      <c r="E95" s="65"/>
      <c r="F95" s="65"/>
      <c r="G95" s="65"/>
      <c r="H95" s="65"/>
      <c r="I95" s="174"/>
      <c r="J95" s="65"/>
      <c r="K95" s="65"/>
      <c r="L95" s="63"/>
    </row>
    <row r="96" spans="2:12" s="1" customFormat="1">
      <c r="B96" s="43"/>
      <c r="C96" s="67" t="s">
        <v>27</v>
      </c>
      <c r="D96" s="65"/>
      <c r="E96" s="65"/>
      <c r="F96" s="175" t="str">
        <f>E15</f>
        <v>Plzeňské městské dopravní podniky, a.s.</v>
      </c>
      <c r="G96" s="65"/>
      <c r="H96" s="65"/>
      <c r="I96" s="176" t="s">
        <v>33</v>
      </c>
      <c r="J96" s="175" t="str">
        <f>E21</f>
        <v xml:space="preserve"> </v>
      </c>
      <c r="K96" s="65"/>
      <c r="L96" s="63"/>
    </row>
    <row r="97" spans="2:65" s="1" customFormat="1" ht="14.5" customHeight="1">
      <c r="B97" s="43"/>
      <c r="C97" s="67" t="s">
        <v>31</v>
      </c>
      <c r="D97" s="65"/>
      <c r="E97" s="65"/>
      <c r="F97" s="175" t="str">
        <f>IF(E18="","",E18)</f>
        <v/>
      </c>
      <c r="G97" s="65"/>
      <c r="H97" s="65"/>
      <c r="I97" s="174"/>
      <c r="J97" s="65"/>
      <c r="K97" s="65"/>
      <c r="L97" s="63"/>
    </row>
    <row r="98" spans="2:65" s="1" customFormat="1" ht="10.4" customHeight="1">
      <c r="B98" s="43"/>
      <c r="C98" s="65"/>
      <c r="D98" s="65"/>
      <c r="E98" s="65"/>
      <c r="F98" s="65"/>
      <c r="G98" s="65"/>
      <c r="H98" s="65"/>
      <c r="I98" s="174"/>
      <c r="J98" s="65"/>
      <c r="K98" s="65"/>
      <c r="L98" s="63"/>
    </row>
    <row r="99" spans="2:65" s="10" customFormat="1" ht="29.25" customHeight="1">
      <c r="B99" s="177"/>
      <c r="C99" s="178" t="s">
        <v>137</v>
      </c>
      <c r="D99" s="179" t="s">
        <v>56</v>
      </c>
      <c r="E99" s="179" t="s">
        <v>52</v>
      </c>
      <c r="F99" s="179" t="s">
        <v>138</v>
      </c>
      <c r="G99" s="179" t="s">
        <v>139</v>
      </c>
      <c r="H99" s="179" t="s">
        <v>140</v>
      </c>
      <c r="I99" s="180" t="s">
        <v>141</v>
      </c>
      <c r="J99" s="179" t="s">
        <v>122</v>
      </c>
      <c r="K99" s="181" t="s">
        <v>142</v>
      </c>
      <c r="L99" s="182"/>
      <c r="M99" s="83" t="s">
        <v>143</v>
      </c>
      <c r="N99" s="84" t="s">
        <v>41</v>
      </c>
      <c r="O99" s="84" t="s">
        <v>144</v>
      </c>
      <c r="P99" s="84" t="s">
        <v>145</v>
      </c>
      <c r="Q99" s="84" t="s">
        <v>146</v>
      </c>
      <c r="R99" s="84" t="s">
        <v>147</v>
      </c>
      <c r="S99" s="84" t="s">
        <v>148</v>
      </c>
      <c r="T99" s="85" t="s">
        <v>149</v>
      </c>
    </row>
    <row r="100" spans="2:65" s="1" customFormat="1" ht="29.25" customHeight="1">
      <c r="B100" s="43"/>
      <c r="C100" s="89" t="s">
        <v>123</v>
      </c>
      <c r="D100" s="65"/>
      <c r="E100" s="65"/>
      <c r="F100" s="65"/>
      <c r="G100" s="65"/>
      <c r="H100" s="65"/>
      <c r="I100" s="174"/>
      <c r="J100" s="183">
        <f>BK100</f>
        <v>0</v>
      </c>
      <c r="K100" s="65"/>
      <c r="L100" s="63"/>
      <c r="M100" s="86"/>
      <c r="N100" s="87"/>
      <c r="O100" s="87"/>
      <c r="P100" s="184">
        <f>P101+P318</f>
        <v>0</v>
      </c>
      <c r="Q100" s="87"/>
      <c r="R100" s="184">
        <f>R101+R318</f>
        <v>43.180401370000006</v>
      </c>
      <c r="S100" s="87"/>
      <c r="T100" s="185">
        <f>T101+T318</f>
        <v>11.7454</v>
      </c>
      <c r="AT100" s="26" t="s">
        <v>70</v>
      </c>
      <c r="AU100" s="26" t="s">
        <v>124</v>
      </c>
      <c r="BK100" s="186">
        <f>BK101+BK318</f>
        <v>0</v>
      </c>
    </row>
    <row r="101" spans="2:65" s="11" customFormat="1" ht="37.4" customHeight="1">
      <c r="B101" s="187"/>
      <c r="C101" s="188"/>
      <c r="D101" s="189" t="s">
        <v>70</v>
      </c>
      <c r="E101" s="190" t="s">
        <v>316</v>
      </c>
      <c r="F101" s="190" t="s">
        <v>317</v>
      </c>
      <c r="G101" s="188"/>
      <c r="H101" s="188"/>
      <c r="I101" s="191"/>
      <c r="J101" s="192">
        <f>BK101</f>
        <v>0</v>
      </c>
      <c r="K101" s="188"/>
      <c r="L101" s="193"/>
      <c r="M101" s="194"/>
      <c r="N101" s="195"/>
      <c r="O101" s="195"/>
      <c r="P101" s="196">
        <f>P102+P115+P167+P215</f>
        <v>0</v>
      </c>
      <c r="Q101" s="195"/>
      <c r="R101" s="196">
        <f>R102+R115+R167+R215</f>
        <v>35.223578620000005</v>
      </c>
      <c r="S101" s="195"/>
      <c r="T101" s="197">
        <f>T102+T115+T167+T215</f>
        <v>11.7454</v>
      </c>
      <c r="AR101" s="198" t="s">
        <v>79</v>
      </c>
      <c r="AT101" s="199" t="s">
        <v>70</v>
      </c>
      <c r="AU101" s="199" t="s">
        <v>71</v>
      </c>
      <c r="AY101" s="198" t="s">
        <v>153</v>
      </c>
      <c r="BK101" s="200">
        <f>BK102+BK115+BK167+BK215</f>
        <v>0</v>
      </c>
    </row>
    <row r="102" spans="2:65" s="11" customFormat="1" ht="19.899999999999999" customHeight="1">
      <c r="B102" s="187"/>
      <c r="C102" s="188"/>
      <c r="D102" s="201" t="s">
        <v>70</v>
      </c>
      <c r="E102" s="202" t="s">
        <v>152</v>
      </c>
      <c r="F102" s="202" t="s">
        <v>1486</v>
      </c>
      <c r="G102" s="188"/>
      <c r="H102" s="188"/>
      <c r="I102" s="191"/>
      <c r="J102" s="203">
        <f>BK102</f>
        <v>0</v>
      </c>
      <c r="K102" s="188"/>
      <c r="L102" s="193"/>
      <c r="M102" s="194"/>
      <c r="N102" s="195"/>
      <c r="O102" s="195"/>
      <c r="P102" s="196">
        <f>SUM(P103:P114)</f>
        <v>0</v>
      </c>
      <c r="Q102" s="195"/>
      <c r="R102" s="196">
        <f>SUM(R103:R114)</f>
        <v>8.8649757499999993</v>
      </c>
      <c r="S102" s="195"/>
      <c r="T102" s="197">
        <f>SUM(T103:T114)</f>
        <v>0</v>
      </c>
      <c r="AR102" s="198" t="s">
        <v>79</v>
      </c>
      <c r="AT102" s="199" t="s">
        <v>70</v>
      </c>
      <c r="AU102" s="199" t="s">
        <v>79</v>
      </c>
      <c r="AY102" s="198" t="s">
        <v>153</v>
      </c>
      <c r="BK102" s="200">
        <f>SUM(BK103:BK114)</f>
        <v>0</v>
      </c>
    </row>
    <row r="103" spans="2:65" s="1" customFormat="1" ht="31.5" customHeight="1">
      <c r="B103" s="43"/>
      <c r="C103" s="204" t="s">
        <v>79</v>
      </c>
      <c r="D103" s="204" t="s">
        <v>156</v>
      </c>
      <c r="E103" s="205" t="s">
        <v>1487</v>
      </c>
      <c r="F103" s="206" t="s">
        <v>1488</v>
      </c>
      <c r="G103" s="207" t="s">
        <v>521</v>
      </c>
      <c r="H103" s="208">
        <v>5.76</v>
      </c>
      <c r="I103" s="209"/>
      <c r="J103" s="210">
        <f>ROUND(I103*H103,2)</f>
        <v>0</v>
      </c>
      <c r="K103" s="206" t="s">
        <v>160</v>
      </c>
      <c r="L103" s="63"/>
      <c r="M103" s="211" t="s">
        <v>21</v>
      </c>
      <c r="N103" s="212" t="s">
        <v>42</v>
      </c>
      <c r="O103" s="44"/>
      <c r="P103" s="213">
        <f>O103*H103</f>
        <v>0</v>
      </c>
      <c r="Q103" s="213">
        <v>0.22090000000000001</v>
      </c>
      <c r="R103" s="213">
        <f>Q103*H103</f>
        <v>1.272384</v>
      </c>
      <c r="S103" s="213">
        <v>0</v>
      </c>
      <c r="T103" s="214">
        <f>S103*H103</f>
        <v>0</v>
      </c>
      <c r="AR103" s="26" t="s">
        <v>173</v>
      </c>
      <c r="AT103" s="26" t="s">
        <v>156</v>
      </c>
      <c r="AU103" s="26" t="s">
        <v>81</v>
      </c>
      <c r="AY103" s="26" t="s">
        <v>153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79</v>
      </c>
      <c r="BK103" s="215">
        <f>ROUND(I103*H103,2)</f>
        <v>0</v>
      </c>
      <c r="BL103" s="26" t="s">
        <v>173</v>
      </c>
      <c r="BM103" s="26" t="s">
        <v>1489</v>
      </c>
    </row>
    <row r="104" spans="2:65" s="12" customFormat="1">
      <c r="B104" s="216"/>
      <c r="C104" s="217"/>
      <c r="D104" s="218" t="s">
        <v>163</v>
      </c>
      <c r="E104" s="219" t="s">
        <v>21</v>
      </c>
      <c r="F104" s="220" t="s">
        <v>1490</v>
      </c>
      <c r="G104" s="217"/>
      <c r="H104" s="221">
        <v>5.76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163</v>
      </c>
      <c r="AU104" s="227" t="s">
        <v>81</v>
      </c>
      <c r="AV104" s="12" t="s">
        <v>81</v>
      </c>
      <c r="AW104" s="12" t="s">
        <v>35</v>
      </c>
      <c r="AX104" s="12" t="s">
        <v>79</v>
      </c>
      <c r="AY104" s="227" t="s">
        <v>153</v>
      </c>
    </row>
    <row r="105" spans="2:65" s="1" customFormat="1" ht="31.5" customHeight="1">
      <c r="B105" s="43"/>
      <c r="C105" s="204" t="s">
        <v>81</v>
      </c>
      <c r="D105" s="204" t="s">
        <v>156</v>
      </c>
      <c r="E105" s="205" t="s">
        <v>1491</v>
      </c>
      <c r="F105" s="206" t="s">
        <v>1492</v>
      </c>
      <c r="G105" s="207" t="s">
        <v>521</v>
      </c>
      <c r="H105" s="208">
        <v>21.824999999999999</v>
      </c>
      <c r="I105" s="209"/>
      <c r="J105" s="210">
        <f>ROUND(I105*H105,2)</f>
        <v>0</v>
      </c>
      <c r="K105" s="206" t="s">
        <v>160</v>
      </c>
      <c r="L105" s="63"/>
      <c r="M105" s="211" t="s">
        <v>21</v>
      </c>
      <c r="N105" s="212" t="s">
        <v>42</v>
      </c>
      <c r="O105" s="44"/>
      <c r="P105" s="213">
        <f>O105*H105</f>
        <v>0</v>
      </c>
      <c r="Q105" s="213">
        <v>0.34075</v>
      </c>
      <c r="R105" s="213">
        <f>Q105*H105</f>
        <v>7.4368687499999995</v>
      </c>
      <c r="S105" s="213">
        <v>0</v>
      </c>
      <c r="T105" s="214">
        <f>S105*H105</f>
        <v>0</v>
      </c>
      <c r="AR105" s="26" t="s">
        <v>173</v>
      </c>
      <c r="AT105" s="26" t="s">
        <v>156</v>
      </c>
      <c r="AU105" s="26" t="s">
        <v>81</v>
      </c>
      <c r="AY105" s="26" t="s">
        <v>153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79</v>
      </c>
      <c r="BK105" s="215">
        <f>ROUND(I105*H105,2)</f>
        <v>0</v>
      </c>
      <c r="BL105" s="26" t="s">
        <v>173</v>
      </c>
      <c r="BM105" s="26" t="s">
        <v>1493</v>
      </c>
    </row>
    <row r="106" spans="2:65" s="12" customFormat="1">
      <c r="B106" s="216"/>
      <c r="C106" s="217"/>
      <c r="D106" s="218" t="s">
        <v>163</v>
      </c>
      <c r="E106" s="219" t="s">
        <v>21</v>
      </c>
      <c r="F106" s="220" t="s">
        <v>1494</v>
      </c>
      <c r="G106" s="217"/>
      <c r="H106" s="221">
        <v>21.824999999999999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163</v>
      </c>
      <c r="AU106" s="227" t="s">
        <v>81</v>
      </c>
      <c r="AV106" s="12" t="s">
        <v>81</v>
      </c>
      <c r="AW106" s="12" t="s">
        <v>35</v>
      </c>
      <c r="AX106" s="12" t="s">
        <v>79</v>
      </c>
      <c r="AY106" s="227" t="s">
        <v>153</v>
      </c>
    </row>
    <row r="107" spans="2:65" s="1" customFormat="1" ht="31.5" customHeight="1">
      <c r="B107" s="43"/>
      <c r="C107" s="204" t="s">
        <v>152</v>
      </c>
      <c r="D107" s="204" t="s">
        <v>156</v>
      </c>
      <c r="E107" s="205" t="s">
        <v>1495</v>
      </c>
      <c r="F107" s="206" t="s">
        <v>1496</v>
      </c>
      <c r="G107" s="207" t="s">
        <v>159</v>
      </c>
      <c r="H107" s="208">
        <v>3</v>
      </c>
      <c r="I107" s="209"/>
      <c r="J107" s="210">
        <f>ROUND(I107*H107,2)</f>
        <v>0</v>
      </c>
      <c r="K107" s="206" t="s">
        <v>160</v>
      </c>
      <c r="L107" s="63"/>
      <c r="M107" s="211" t="s">
        <v>21</v>
      </c>
      <c r="N107" s="212" t="s">
        <v>42</v>
      </c>
      <c r="O107" s="44"/>
      <c r="P107" s="213">
        <f>O107*H107</f>
        <v>0</v>
      </c>
      <c r="Q107" s="213">
        <v>4.6449999999999998E-2</v>
      </c>
      <c r="R107" s="213">
        <f>Q107*H107</f>
        <v>0.13935</v>
      </c>
      <c r="S107" s="213">
        <v>0</v>
      </c>
      <c r="T107" s="214">
        <f>S107*H107</f>
        <v>0</v>
      </c>
      <c r="AR107" s="26" t="s">
        <v>173</v>
      </c>
      <c r="AT107" s="26" t="s">
        <v>156</v>
      </c>
      <c r="AU107" s="26" t="s">
        <v>81</v>
      </c>
      <c r="AY107" s="26" t="s">
        <v>153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79</v>
      </c>
      <c r="BK107" s="215">
        <f>ROUND(I107*H107,2)</f>
        <v>0</v>
      </c>
      <c r="BL107" s="26" t="s">
        <v>173</v>
      </c>
      <c r="BM107" s="26" t="s">
        <v>1497</v>
      </c>
    </row>
    <row r="108" spans="2:65" s="12" customFormat="1">
      <c r="B108" s="216"/>
      <c r="C108" s="217"/>
      <c r="D108" s="218" t="s">
        <v>163</v>
      </c>
      <c r="E108" s="219" t="s">
        <v>21</v>
      </c>
      <c r="F108" s="220" t="s">
        <v>1498</v>
      </c>
      <c r="G108" s="217"/>
      <c r="H108" s="221">
        <v>3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163</v>
      </c>
      <c r="AU108" s="227" t="s">
        <v>81</v>
      </c>
      <c r="AV108" s="12" t="s">
        <v>81</v>
      </c>
      <c r="AW108" s="12" t="s">
        <v>35</v>
      </c>
      <c r="AX108" s="12" t="s">
        <v>79</v>
      </c>
      <c r="AY108" s="227" t="s">
        <v>153</v>
      </c>
    </row>
    <row r="109" spans="2:65" s="1" customFormat="1" ht="31.5" customHeight="1">
      <c r="B109" s="43"/>
      <c r="C109" s="204" t="s">
        <v>173</v>
      </c>
      <c r="D109" s="204" t="s">
        <v>156</v>
      </c>
      <c r="E109" s="205" t="s">
        <v>1499</v>
      </c>
      <c r="F109" s="206" t="s">
        <v>1500</v>
      </c>
      <c r="G109" s="207" t="s">
        <v>555</v>
      </c>
      <c r="H109" s="208">
        <v>0.95</v>
      </c>
      <c r="I109" s="209"/>
      <c r="J109" s="210">
        <f>ROUND(I109*H109,2)</f>
        <v>0</v>
      </c>
      <c r="K109" s="206" t="s">
        <v>160</v>
      </c>
      <c r="L109" s="63"/>
      <c r="M109" s="211" t="s">
        <v>21</v>
      </c>
      <c r="N109" s="212" t="s">
        <v>42</v>
      </c>
      <c r="O109" s="44"/>
      <c r="P109" s="213">
        <f>O109*H109</f>
        <v>0</v>
      </c>
      <c r="Q109" s="213">
        <v>1.7090000000000001E-2</v>
      </c>
      <c r="R109" s="213">
        <f>Q109*H109</f>
        <v>1.62355E-2</v>
      </c>
      <c r="S109" s="213">
        <v>0</v>
      </c>
      <c r="T109" s="214">
        <f>S109*H109</f>
        <v>0</v>
      </c>
      <c r="AR109" s="26" t="s">
        <v>173</v>
      </c>
      <c r="AT109" s="26" t="s">
        <v>156</v>
      </c>
      <c r="AU109" s="26" t="s">
        <v>81</v>
      </c>
      <c r="AY109" s="26" t="s">
        <v>153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79</v>
      </c>
      <c r="BK109" s="215">
        <f>ROUND(I109*H109,2)</f>
        <v>0</v>
      </c>
      <c r="BL109" s="26" t="s">
        <v>173</v>
      </c>
      <c r="BM109" s="26" t="s">
        <v>1501</v>
      </c>
    </row>
    <row r="110" spans="2:65" s="13" customFormat="1">
      <c r="B110" s="251"/>
      <c r="C110" s="252"/>
      <c r="D110" s="238" t="s">
        <v>163</v>
      </c>
      <c r="E110" s="253" t="s">
        <v>21</v>
      </c>
      <c r="F110" s="254" t="s">
        <v>1502</v>
      </c>
      <c r="G110" s="252"/>
      <c r="H110" s="255" t="s">
        <v>21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AT110" s="261" t="s">
        <v>163</v>
      </c>
      <c r="AU110" s="261" t="s">
        <v>81</v>
      </c>
      <c r="AV110" s="13" t="s">
        <v>79</v>
      </c>
      <c r="AW110" s="13" t="s">
        <v>35</v>
      </c>
      <c r="AX110" s="13" t="s">
        <v>71</v>
      </c>
      <c r="AY110" s="261" t="s">
        <v>153</v>
      </c>
    </row>
    <row r="111" spans="2:65" s="12" customFormat="1">
      <c r="B111" s="216"/>
      <c r="C111" s="217"/>
      <c r="D111" s="238" t="s">
        <v>163</v>
      </c>
      <c r="E111" s="245" t="s">
        <v>21</v>
      </c>
      <c r="F111" s="239" t="s">
        <v>1503</v>
      </c>
      <c r="G111" s="217"/>
      <c r="H111" s="240">
        <v>0.45100000000000001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163</v>
      </c>
      <c r="AU111" s="227" t="s">
        <v>81</v>
      </c>
      <c r="AV111" s="12" t="s">
        <v>81</v>
      </c>
      <c r="AW111" s="12" t="s">
        <v>35</v>
      </c>
      <c r="AX111" s="12" t="s">
        <v>71</v>
      </c>
      <c r="AY111" s="227" t="s">
        <v>153</v>
      </c>
    </row>
    <row r="112" spans="2:65" s="12" customFormat="1">
      <c r="B112" s="216"/>
      <c r="C112" s="217"/>
      <c r="D112" s="238" t="s">
        <v>163</v>
      </c>
      <c r="E112" s="245" t="s">
        <v>21</v>
      </c>
      <c r="F112" s="239" t="s">
        <v>1504</v>
      </c>
      <c r="G112" s="217"/>
      <c r="H112" s="240">
        <v>0.499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163</v>
      </c>
      <c r="AU112" s="227" t="s">
        <v>81</v>
      </c>
      <c r="AV112" s="12" t="s">
        <v>81</v>
      </c>
      <c r="AW112" s="12" t="s">
        <v>35</v>
      </c>
      <c r="AX112" s="12" t="s">
        <v>71</v>
      </c>
      <c r="AY112" s="227" t="s">
        <v>153</v>
      </c>
    </row>
    <row r="113" spans="2:65" s="14" customFormat="1">
      <c r="B113" s="262"/>
      <c r="C113" s="263"/>
      <c r="D113" s="218" t="s">
        <v>163</v>
      </c>
      <c r="E113" s="264" t="s">
        <v>21</v>
      </c>
      <c r="F113" s="265" t="s">
        <v>1505</v>
      </c>
      <c r="G113" s="263"/>
      <c r="H113" s="266">
        <v>0.95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AT113" s="272" t="s">
        <v>163</v>
      </c>
      <c r="AU113" s="272" t="s">
        <v>81</v>
      </c>
      <c r="AV113" s="14" t="s">
        <v>173</v>
      </c>
      <c r="AW113" s="14" t="s">
        <v>35</v>
      </c>
      <c r="AX113" s="14" t="s">
        <v>79</v>
      </c>
      <c r="AY113" s="272" t="s">
        <v>153</v>
      </c>
    </row>
    <row r="114" spans="2:65" s="1" customFormat="1" ht="22.5" customHeight="1">
      <c r="B114" s="43"/>
      <c r="C114" s="204" t="s">
        <v>177</v>
      </c>
      <c r="D114" s="204" t="s">
        <v>156</v>
      </c>
      <c r="E114" s="205" t="s">
        <v>1506</v>
      </c>
      <c r="F114" s="206" t="s">
        <v>1507</v>
      </c>
      <c r="G114" s="207" t="s">
        <v>189</v>
      </c>
      <c r="H114" s="208">
        <v>1.25</v>
      </c>
      <c r="I114" s="209"/>
      <c r="J114" s="210">
        <f>ROUND(I114*H114,2)</f>
        <v>0</v>
      </c>
      <c r="K114" s="206" t="s">
        <v>160</v>
      </c>
      <c r="L114" s="63"/>
      <c r="M114" s="211" t="s">
        <v>21</v>
      </c>
      <c r="N114" s="212" t="s">
        <v>42</v>
      </c>
      <c r="O114" s="44"/>
      <c r="P114" s="213">
        <f>O114*H114</f>
        <v>0</v>
      </c>
      <c r="Q114" s="213">
        <v>1.1E-4</v>
      </c>
      <c r="R114" s="213">
        <f>Q114*H114</f>
        <v>1.3750000000000001E-4</v>
      </c>
      <c r="S114" s="213">
        <v>0</v>
      </c>
      <c r="T114" s="214">
        <f>S114*H114</f>
        <v>0</v>
      </c>
      <c r="AR114" s="26" t="s">
        <v>173</v>
      </c>
      <c r="AT114" s="26" t="s">
        <v>156</v>
      </c>
      <c r="AU114" s="26" t="s">
        <v>81</v>
      </c>
      <c r="AY114" s="26" t="s">
        <v>153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79</v>
      </c>
      <c r="BK114" s="215">
        <f>ROUND(I114*H114,2)</f>
        <v>0</v>
      </c>
      <c r="BL114" s="26" t="s">
        <v>173</v>
      </c>
      <c r="BM114" s="26" t="s">
        <v>1508</v>
      </c>
    </row>
    <row r="115" spans="2:65" s="11" customFormat="1" ht="29.9" customHeight="1">
      <c r="B115" s="187"/>
      <c r="C115" s="188"/>
      <c r="D115" s="201" t="s">
        <v>70</v>
      </c>
      <c r="E115" s="202" t="s">
        <v>173</v>
      </c>
      <c r="F115" s="202" t="s">
        <v>1509</v>
      </c>
      <c r="G115" s="188"/>
      <c r="H115" s="188"/>
      <c r="I115" s="191"/>
      <c r="J115" s="203">
        <f>BK115</f>
        <v>0</v>
      </c>
      <c r="K115" s="188"/>
      <c r="L115" s="193"/>
      <c r="M115" s="194"/>
      <c r="N115" s="195"/>
      <c r="O115" s="195"/>
      <c r="P115" s="196">
        <f>SUM(P116:P166)</f>
        <v>0</v>
      </c>
      <c r="Q115" s="195"/>
      <c r="R115" s="196">
        <f>SUM(R116:R166)</f>
        <v>7.8542803700000006</v>
      </c>
      <c r="S115" s="195"/>
      <c r="T115" s="197">
        <f>SUM(T116:T166)</f>
        <v>0</v>
      </c>
      <c r="AR115" s="198" t="s">
        <v>79</v>
      </c>
      <c r="AT115" s="199" t="s">
        <v>70</v>
      </c>
      <c r="AU115" s="199" t="s">
        <v>79</v>
      </c>
      <c r="AY115" s="198" t="s">
        <v>153</v>
      </c>
      <c r="BK115" s="200">
        <f>SUM(BK116:BK166)</f>
        <v>0</v>
      </c>
    </row>
    <row r="116" spans="2:65" s="1" customFormat="1" ht="31.5" customHeight="1">
      <c r="B116" s="43"/>
      <c r="C116" s="204" t="s">
        <v>182</v>
      </c>
      <c r="D116" s="204" t="s">
        <v>156</v>
      </c>
      <c r="E116" s="205" t="s">
        <v>1510</v>
      </c>
      <c r="F116" s="206" t="s">
        <v>1511</v>
      </c>
      <c r="G116" s="207" t="s">
        <v>1157</v>
      </c>
      <c r="H116" s="208">
        <v>2.706</v>
      </c>
      <c r="I116" s="209"/>
      <c r="J116" s="210">
        <f>ROUND(I116*H116,2)</f>
        <v>0</v>
      </c>
      <c r="K116" s="206" t="s">
        <v>160</v>
      </c>
      <c r="L116" s="63"/>
      <c r="M116" s="211" t="s">
        <v>21</v>
      </c>
      <c r="N116" s="212" t="s">
        <v>42</v>
      </c>
      <c r="O116" s="44"/>
      <c r="P116" s="213">
        <f>O116*H116</f>
        <v>0</v>
      </c>
      <c r="Q116" s="213">
        <v>2.45343</v>
      </c>
      <c r="R116" s="213">
        <f>Q116*H116</f>
        <v>6.6389815800000003</v>
      </c>
      <c r="S116" s="213">
        <v>0</v>
      </c>
      <c r="T116" s="214">
        <f>S116*H116</f>
        <v>0</v>
      </c>
      <c r="AR116" s="26" t="s">
        <v>173</v>
      </c>
      <c r="AT116" s="26" t="s">
        <v>156</v>
      </c>
      <c r="AU116" s="26" t="s">
        <v>81</v>
      </c>
      <c r="AY116" s="26" t="s">
        <v>153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79</v>
      </c>
      <c r="BK116" s="215">
        <f>ROUND(I116*H116,2)</f>
        <v>0</v>
      </c>
      <c r="BL116" s="26" t="s">
        <v>173</v>
      </c>
      <c r="BM116" s="26" t="s">
        <v>1512</v>
      </c>
    </row>
    <row r="117" spans="2:65" s="12" customFormat="1">
      <c r="B117" s="216"/>
      <c r="C117" s="217"/>
      <c r="D117" s="238" t="s">
        <v>163</v>
      </c>
      <c r="E117" s="245" t="s">
        <v>21</v>
      </c>
      <c r="F117" s="239" t="s">
        <v>1513</v>
      </c>
      <c r="G117" s="217"/>
      <c r="H117" s="240">
        <v>1.7999999999999999E-2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163</v>
      </c>
      <c r="AU117" s="227" t="s">
        <v>81</v>
      </c>
      <c r="AV117" s="12" t="s">
        <v>81</v>
      </c>
      <c r="AW117" s="12" t="s">
        <v>35</v>
      </c>
      <c r="AX117" s="12" t="s">
        <v>71</v>
      </c>
      <c r="AY117" s="227" t="s">
        <v>153</v>
      </c>
    </row>
    <row r="118" spans="2:65" s="12" customFormat="1">
      <c r="B118" s="216"/>
      <c r="C118" s="217"/>
      <c r="D118" s="238" t="s">
        <v>163</v>
      </c>
      <c r="E118" s="245" t="s">
        <v>21</v>
      </c>
      <c r="F118" s="239" t="s">
        <v>1514</v>
      </c>
      <c r="G118" s="217"/>
      <c r="H118" s="240">
        <v>0.65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163</v>
      </c>
      <c r="AU118" s="227" t="s">
        <v>81</v>
      </c>
      <c r="AV118" s="12" t="s">
        <v>81</v>
      </c>
      <c r="AW118" s="12" t="s">
        <v>35</v>
      </c>
      <c r="AX118" s="12" t="s">
        <v>71</v>
      </c>
      <c r="AY118" s="227" t="s">
        <v>153</v>
      </c>
    </row>
    <row r="119" spans="2:65" s="12" customFormat="1">
      <c r="B119" s="216"/>
      <c r="C119" s="217"/>
      <c r="D119" s="238" t="s">
        <v>163</v>
      </c>
      <c r="E119" s="245" t="s">
        <v>21</v>
      </c>
      <c r="F119" s="239" t="s">
        <v>1515</v>
      </c>
      <c r="G119" s="217"/>
      <c r="H119" s="240">
        <v>1.1599999999999999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163</v>
      </c>
      <c r="AU119" s="227" t="s">
        <v>81</v>
      </c>
      <c r="AV119" s="12" t="s">
        <v>81</v>
      </c>
      <c r="AW119" s="12" t="s">
        <v>35</v>
      </c>
      <c r="AX119" s="12" t="s">
        <v>71</v>
      </c>
      <c r="AY119" s="227" t="s">
        <v>153</v>
      </c>
    </row>
    <row r="120" spans="2:65" s="12" customFormat="1">
      <c r="B120" s="216"/>
      <c r="C120" s="217"/>
      <c r="D120" s="238" t="s">
        <v>163</v>
      </c>
      <c r="E120" s="245" t="s">
        <v>21</v>
      </c>
      <c r="F120" s="239" t="s">
        <v>1516</v>
      </c>
      <c r="G120" s="217"/>
      <c r="H120" s="240">
        <v>4.5999999999999999E-2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163</v>
      </c>
      <c r="AU120" s="227" t="s">
        <v>81</v>
      </c>
      <c r="AV120" s="12" t="s">
        <v>81</v>
      </c>
      <c r="AW120" s="12" t="s">
        <v>35</v>
      </c>
      <c r="AX120" s="12" t="s">
        <v>71</v>
      </c>
      <c r="AY120" s="227" t="s">
        <v>153</v>
      </c>
    </row>
    <row r="121" spans="2:65" s="12" customFormat="1">
      <c r="B121" s="216"/>
      <c r="C121" s="217"/>
      <c r="D121" s="238" t="s">
        <v>163</v>
      </c>
      <c r="E121" s="245" t="s">
        <v>21</v>
      </c>
      <c r="F121" s="239" t="s">
        <v>1517</v>
      </c>
      <c r="G121" s="217"/>
      <c r="H121" s="240">
        <v>7.0000000000000007E-2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163</v>
      </c>
      <c r="AU121" s="227" t="s">
        <v>81</v>
      </c>
      <c r="AV121" s="12" t="s">
        <v>81</v>
      </c>
      <c r="AW121" s="12" t="s">
        <v>35</v>
      </c>
      <c r="AX121" s="12" t="s">
        <v>71</v>
      </c>
      <c r="AY121" s="227" t="s">
        <v>153</v>
      </c>
    </row>
    <row r="122" spans="2:65" s="12" customFormat="1">
      <c r="B122" s="216"/>
      <c r="C122" s="217"/>
      <c r="D122" s="238" t="s">
        <v>163</v>
      </c>
      <c r="E122" s="245" t="s">
        <v>21</v>
      </c>
      <c r="F122" s="239" t="s">
        <v>1518</v>
      </c>
      <c r="G122" s="217"/>
      <c r="H122" s="240">
        <v>0.624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163</v>
      </c>
      <c r="AU122" s="227" t="s">
        <v>81</v>
      </c>
      <c r="AV122" s="12" t="s">
        <v>81</v>
      </c>
      <c r="AW122" s="12" t="s">
        <v>35</v>
      </c>
      <c r="AX122" s="12" t="s">
        <v>71</v>
      </c>
      <c r="AY122" s="227" t="s">
        <v>153</v>
      </c>
    </row>
    <row r="123" spans="2:65" s="12" customFormat="1">
      <c r="B123" s="216"/>
      <c r="C123" s="217"/>
      <c r="D123" s="238" t="s">
        <v>163</v>
      </c>
      <c r="E123" s="245" t="s">
        <v>21</v>
      </c>
      <c r="F123" s="239" t="s">
        <v>1519</v>
      </c>
      <c r="G123" s="217"/>
      <c r="H123" s="240">
        <v>2.4E-2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163</v>
      </c>
      <c r="AU123" s="227" t="s">
        <v>81</v>
      </c>
      <c r="AV123" s="12" t="s">
        <v>81</v>
      </c>
      <c r="AW123" s="12" t="s">
        <v>35</v>
      </c>
      <c r="AX123" s="12" t="s">
        <v>71</v>
      </c>
      <c r="AY123" s="227" t="s">
        <v>153</v>
      </c>
    </row>
    <row r="124" spans="2:65" s="12" customFormat="1">
      <c r="B124" s="216"/>
      <c r="C124" s="217"/>
      <c r="D124" s="238" t="s">
        <v>163</v>
      </c>
      <c r="E124" s="245" t="s">
        <v>21</v>
      </c>
      <c r="F124" s="239" t="s">
        <v>1520</v>
      </c>
      <c r="G124" s="217"/>
      <c r="H124" s="240">
        <v>3.2000000000000001E-2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163</v>
      </c>
      <c r="AU124" s="227" t="s">
        <v>81</v>
      </c>
      <c r="AV124" s="12" t="s">
        <v>81</v>
      </c>
      <c r="AW124" s="12" t="s">
        <v>35</v>
      </c>
      <c r="AX124" s="12" t="s">
        <v>71</v>
      </c>
      <c r="AY124" s="227" t="s">
        <v>153</v>
      </c>
    </row>
    <row r="125" spans="2:65" s="12" customFormat="1">
      <c r="B125" s="216"/>
      <c r="C125" s="217"/>
      <c r="D125" s="238" t="s">
        <v>163</v>
      </c>
      <c r="E125" s="245" t="s">
        <v>21</v>
      </c>
      <c r="F125" s="239" t="s">
        <v>1521</v>
      </c>
      <c r="G125" s="217"/>
      <c r="H125" s="240">
        <v>4.8000000000000001E-2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163</v>
      </c>
      <c r="AU125" s="227" t="s">
        <v>81</v>
      </c>
      <c r="AV125" s="12" t="s">
        <v>81</v>
      </c>
      <c r="AW125" s="12" t="s">
        <v>35</v>
      </c>
      <c r="AX125" s="12" t="s">
        <v>71</v>
      </c>
      <c r="AY125" s="227" t="s">
        <v>153</v>
      </c>
    </row>
    <row r="126" spans="2:65" s="12" customFormat="1">
      <c r="B126" s="216"/>
      <c r="C126" s="217"/>
      <c r="D126" s="238" t="s">
        <v>163</v>
      </c>
      <c r="E126" s="245" t="s">
        <v>21</v>
      </c>
      <c r="F126" s="239" t="s">
        <v>1522</v>
      </c>
      <c r="G126" s="217"/>
      <c r="H126" s="240">
        <v>8.0000000000000002E-3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163</v>
      </c>
      <c r="AU126" s="227" t="s">
        <v>81</v>
      </c>
      <c r="AV126" s="12" t="s">
        <v>81</v>
      </c>
      <c r="AW126" s="12" t="s">
        <v>35</v>
      </c>
      <c r="AX126" s="12" t="s">
        <v>71</v>
      </c>
      <c r="AY126" s="227" t="s">
        <v>153</v>
      </c>
    </row>
    <row r="127" spans="2:65" s="12" customFormat="1">
      <c r="B127" s="216"/>
      <c r="C127" s="217"/>
      <c r="D127" s="238" t="s">
        <v>163</v>
      </c>
      <c r="E127" s="245" t="s">
        <v>21</v>
      </c>
      <c r="F127" s="239" t="s">
        <v>1523</v>
      </c>
      <c r="G127" s="217"/>
      <c r="H127" s="240">
        <v>2.4E-2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163</v>
      </c>
      <c r="AU127" s="227" t="s">
        <v>81</v>
      </c>
      <c r="AV127" s="12" t="s">
        <v>81</v>
      </c>
      <c r="AW127" s="12" t="s">
        <v>35</v>
      </c>
      <c r="AX127" s="12" t="s">
        <v>71</v>
      </c>
      <c r="AY127" s="227" t="s">
        <v>153</v>
      </c>
    </row>
    <row r="128" spans="2:65" s="12" customFormat="1">
      <c r="B128" s="216"/>
      <c r="C128" s="217"/>
      <c r="D128" s="238" t="s">
        <v>163</v>
      </c>
      <c r="E128" s="245" t="s">
        <v>21</v>
      </c>
      <c r="F128" s="239" t="s">
        <v>1524</v>
      </c>
      <c r="G128" s="217"/>
      <c r="H128" s="240">
        <v>2E-3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163</v>
      </c>
      <c r="AU128" s="227" t="s">
        <v>81</v>
      </c>
      <c r="AV128" s="12" t="s">
        <v>81</v>
      </c>
      <c r="AW128" s="12" t="s">
        <v>35</v>
      </c>
      <c r="AX128" s="12" t="s">
        <v>71</v>
      </c>
      <c r="AY128" s="227" t="s">
        <v>153</v>
      </c>
    </row>
    <row r="129" spans="2:65" s="14" customFormat="1">
      <c r="B129" s="262"/>
      <c r="C129" s="263"/>
      <c r="D129" s="218" t="s">
        <v>163</v>
      </c>
      <c r="E129" s="264" t="s">
        <v>21</v>
      </c>
      <c r="F129" s="265" t="s">
        <v>1505</v>
      </c>
      <c r="G129" s="263"/>
      <c r="H129" s="266">
        <v>2.706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AT129" s="272" t="s">
        <v>163</v>
      </c>
      <c r="AU129" s="272" t="s">
        <v>81</v>
      </c>
      <c r="AV129" s="14" t="s">
        <v>173</v>
      </c>
      <c r="AW129" s="14" t="s">
        <v>35</v>
      </c>
      <c r="AX129" s="14" t="s">
        <v>79</v>
      </c>
      <c r="AY129" s="272" t="s">
        <v>153</v>
      </c>
    </row>
    <row r="130" spans="2:65" s="1" customFormat="1" ht="31.5" customHeight="1">
      <c r="B130" s="43"/>
      <c r="C130" s="204" t="s">
        <v>186</v>
      </c>
      <c r="D130" s="204" t="s">
        <v>156</v>
      </c>
      <c r="E130" s="205" t="s">
        <v>1525</v>
      </c>
      <c r="F130" s="206" t="s">
        <v>1526</v>
      </c>
      <c r="G130" s="207" t="s">
        <v>521</v>
      </c>
      <c r="H130" s="208">
        <v>13.606999999999999</v>
      </c>
      <c r="I130" s="209"/>
      <c r="J130" s="210">
        <f>ROUND(I130*H130,2)</f>
        <v>0</v>
      </c>
      <c r="K130" s="206" t="s">
        <v>160</v>
      </c>
      <c r="L130" s="63"/>
      <c r="M130" s="211" t="s">
        <v>21</v>
      </c>
      <c r="N130" s="212" t="s">
        <v>42</v>
      </c>
      <c r="O130" s="44"/>
      <c r="P130" s="213">
        <f>O130*H130</f>
        <v>0</v>
      </c>
      <c r="Q130" s="213">
        <v>2.15E-3</v>
      </c>
      <c r="R130" s="213">
        <f>Q130*H130</f>
        <v>2.9255049999999998E-2</v>
      </c>
      <c r="S130" s="213">
        <v>0</v>
      </c>
      <c r="T130" s="214">
        <f>S130*H130</f>
        <v>0</v>
      </c>
      <c r="AR130" s="26" t="s">
        <v>173</v>
      </c>
      <c r="AT130" s="26" t="s">
        <v>156</v>
      </c>
      <c r="AU130" s="26" t="s">
        <v>81</v>
      </c>
      <c r="AY130" s="26" t="s">
        <v>153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79</v>
      </c>
      <c r="BK130" s="215">
        <f>ROUND(I130*H130,2)</f>
        <v>0</v>
      </c>
      <c r="BL130" s="26" t="s">
        <v>173</v>
      </c>
      <c r="BM130" s="26" t="s">
        <v>1527</v>
      </c>
    </row>
    <row r="131" spans="2:65" s="12" customFormat="1">
      <c r="B131" s="216"/>
      <c r="C131" s="217"/>
      <c r="D131" s="238" t="s">
        <v>163</v>
      </c>
      <c r="E131" s="245" t="s">
        <v>21</v>
      </c>
      <c r="F131" s="239" t="s">
        <v>1528</v>
      </c>
      <c r="G131" s="217"/>
      <c r="H131" s="240">
        <v>0.09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163</v>
      </c>
      <c r="AU131" s="227" t="s">
        <v>81</v>
      </c>
      <c r="AV131" s="12" t="s">
        <v>81</v>
      </c>
      <c r="AW131" s="12" t="s">
        <v>35</v>
      </c>
      <c r="AX131" s="12" t="s">
        <v>71</v>
      </c>
      <c r="AY131" s="227" t="s">
        <v>153</v>
      </c>
    </row>
    <row r="132" spans="2:65" s="12" customFormat="1">
      <c r="B132" s="216"/>
      <c r="C132" s="217"/>
      <c r="D132" s="238" t="s">
        <v>163</v>
      </c>
      <c r="E132" s="245" t="s">
        <v>21</v>
      </c>
      <c r="F132" s="239" t="s">
        <v>1529</v>
      </c>
      <c r="G132" s="217"/>
      <c r="H132" s="240">
        <v>3.2509999999999999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163</v>
      </c>
      <c r="AU132" s="227" t="s">
        <v>81</v>
      </c>
      <c r="AV132" s="12" t="s">
        <v>81</v>
      </c>
      <c r="AW132" s="12" t="s">
        <v>35</v>
      </c>
      <c r="AX132" s="12" t="s">
        <v>71</v>
      </c>
      <c r="AY132" s="227" t="s">
        <v>153</v>
      </c>
    </row>
    <row r="133" spans="2:65" s="12" customFormat="1">
      <c r="B133" s="216"/>
      <c r="C133" s="217"/>
      <c r="D133" s="238" t="s">
        <v>163</v>
      </c>
      <c r="E133" s="245" t="s">
        <v>21</v>
      </c>
      <c r="F133" s="239" t="s">
        <v>1530</v>
      </c>
      <c r="G133" s="217"/>
      <c r="H133" s="240">
        <v>5.8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163</v>
      </c>
      <c r="AU133" s="227" t="s">
        <v>81</v>
      </c>
      <c r="AV133" s="12" t="s">
        <v>81</v>
      </c>
      <c r="AW133" s="12" t="s">
        <v>35</v>
      </c>
      <c r="AX133" s="12" t="s">
        <v>71</v>
      </c>
      <c r="AY133" s="227" t="s">
        <v>153</v>
      </c>
    </row>
    <row r="134" spans="2:65" s="12" customFormat="1">
      <c r="B134" s="216"/>
      <c r="C134" s="217"/>
      <c r="D134" s="238" t="s">
        <v>163</v>
      </c>
      <c r="E134" s="245" t="s">
        <v>21</v>
      </c>
      <c r="F134" s="239" t="s">
        <v>1531</v>
      </c>
      <c r="G134" s="217"/>
      <c r="H134" s="240">
        <v>0.22800000000000001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163</v>
      </c>
      <c r="AU134" s="227" t="s">
        <v>81</v>
      </c>
      <c r="AV134" s="12" t="s">
        <v>81</v>
      </c>
      <c r="AW134" s="12" t="s">
        <v>35</v>
      </c>
      <c r="AX134" s="12" t="s">
        <v>71</v>
      </c>
      <c r="AY134" s="227" t="s">
        <v>153</v>
      </c>
    </row>
    <row r="135" spans="2:65" s="12" customFormat="1">
      <c r="B135" s="216"/>
      <c r="C135" s="217"/>
      <c r="D135" s="238" t="s">
        <v>163</v>
      </c>
      <c r="E135" s="245" t="s">
        <v>21</v>
      </c>
      <c r="F135" s="239" t="s">
        <v>1532</v>
      </c>
      <c r="G135" s="217"/>
      <c r="H135" s="240">
        <v>0.34799999999999998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163</v>
      </c>
      <c r="AU135" s="227" t="s">
        <v>81</v>
      </c>
      <c r="AV135" s="12" t="s">
        <v>81</v>
      </c>
      <c r="AW135" s="12" t="s">
        <v>35</v>
      </c>
      <c r="AX135" s="12" t="s">
        <v>71</v>
      </c>
      <c r="AY135" s="227" t="s">
        <v>153</v>
      </c>
    </row>
    <row r="136" spans="2:65" s="12" customFormat="1">
      <c r="B136" s="216"/>
      <c r="C136" s="217"/>
      <c r="D136" s="238" t="s">
        <v>163</v>
      </c>
      <c r="E136" s="245" t="s">
        <v>21</v>
      </c>
      <c r="F136" s="239" t="s">
        <v>1533</v>
      </c>
      <c r="G136" s="217"/>
      <c r="H136" s="240">
        <v>3.12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163</v>
      </c>
      <c r="AU136" s="227" t="s">
        <v>81</v>
      </c>
      <c r="AV136" s="12" t="s">
        <v>81</v>
      </c>
      <c r="AW136" s="12" t="s">
        <v>35</v>
      </c>
      <c r="AX136" s="12" t="s">
        <v>71</v>
      </c>
      <c r="AY136" s="227" t="s">
        <v>153</v>
      </c>
    </row>
    <row r="137" spans="2:65" s="12" customFormat="1">
      <c r="B137" s="216"/>
      <c r="C137" s="217"/>
      <c r="D137" s="238" t="s">
        <v>163</v>
      </c>
      <c r="E137" s="245" t="s">
        <v>21</v>
      </c>
      <c r="F137" s="239" t="s">
        <v>1534</v>
      </c>
      <c r="G137" s="217"/>
      <c r="H137" s="240">
        <v>0.12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163</v>
      </c>
      <c r="AU137" s="227" t="s">
        <v>81</v>
      </c>
      <c r="AV137" s="12" t="s">
        <v>81</v>
      </c>
      <c r="AW137" s="12" t="s">
        <v>35</v>
      </c>
      <c r="AX137" s="12" t="s">
        <v>71</v>
      </c>
      <c r="AY137" s="227" t="s">
        <v>153</v>
      </c>
    </row>
    <row r="138" spans="2:65" s="12" customFormat="1">
      <c r="B138" s="216"/>
      <c r="C138" s="217"/>
      <c r="D138" s="238" t="s">
        <v>163</v>
      </c>
      <c r="E138" s="245" t="s">
        <v>21</v>
      </c>
      <c r="F138" s="239" t="s">
        <v>1535</v>
      </c>
      <c r="G138" s="217"/>
      <c r="H138" s="240">
        <v>0.24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163</v>
      </c>
      <c r="AU138" s="227" t="s">
        <v>81</v>
      </c>
      <c r="AV138" s="12" t="s">
        <v>81</v>
      </c>
      <c r="AW138" s="12" t="s">
        <v>35</v>
      </c>
      <c r="AX138" s="12" t="s">
        <v>71</v>
      </c>
      <c r="AY138" s="227" t="s">
        <v>153</v>
      </c>
    </row>
    <row r="139" spans="2:65" s="12" customFormat="1">
      <c r="B139" s="216"/>
      <c r="C139" s="217"/>
      <c r="D139" s="238" t="s">
        <v>163</v>
      </c>
      <c r="E139" s="245" t="s">
        <v>21</v>
      </c>
      <c r="F139" s="239" t="s">
        <v>1536</v>
      </c>
      <c r="G139" s="217"/>
      <c r="H139" s="240">
        <v>0.24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163</v>
      </c>
      <c r="AU139" s="227" t="s">
        <v>81</v>
      </c>
      <c r="AV139" s="12" t="s">
        <v>81</v>
      </c>
      <c r="AW139" s="12" t="s">
        <v>35</v>
      </c>
      <c r="AX139" s="12" t="s">
        <v>71</v>
      </c>
      <c r="AY139" s="227" t="s">
        <v>153</v>
      </c>
    </row>
    <row r="140" spans="2:65" s="12" customFormat="1">
      <c r="B140" s="216"/>
      <c r="C140" s="217"/>
      <c r="D140" s="238" t="s">
        <v>163</v>
      </c>
      <c r="E140" s="245" t="s">
        <v>21</v>
      </c>
      <c r="F140" s="239" t="s">
        <v>1537</v>
      </c>
      <c r="G140" s="217"/>
      <c r="H140" s="240">
        <v>0.04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163</v>
      </c>
      <c r="AU140" s="227" t="s">
        <v>81</v>
      </c>
      <c r="AV140" s="12" t="s">
        <v>81</v>
      </c>
      <c r="AW140" s="12" t="s">
        <v>35</v>
      </c>
      <c r="AX140" s="12" t="s">
        <v>71</v>
      </c>
      <c r="AY140" s="227" t="s">
        <v>153</v>
      </c>
    </row>
    <row r="141" spans="2:65" s="12" customFormat="1">
      <c r="B141" s="216"/>
      <c r="C141" s="217"/>
      <c r="D141" s="238" t="s">
        <v>163</v>
      </c>
      <c r="E141" s="245" t="s">
        <v>21</v>
      </c>
      <c r="F141" s="239" t="s">
        <v>1538</v>
      </c>
      <c r="G141" s="217"/>
      <c r="H141" s="240">
        <v>0.12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163</v>
      </c>
      <c r="AU141" s="227" t="s">
        <v>81</v>
      </c>
      <c r="AV141" s="12" t="s">
        <v>81</v>
      </c>
      <c r="AW141" s="12" t="s">
        <v>35</v>
      </c>
      <c r="AX141" s="12" t="s">
        <v>71</v>
      </c>
      <c r="AY141" s="227" t="s">
        <v>153</v>
      </c>
    </row>
    <row r="142" spans="2:65" s="12" customFormat="1">
      <c r="B142" s="216"/>
      <c r="C142" s="217"/>
      <c r="D142" s="238" t="s">
        <v>163</v>
      </c>
      <c r="E142" s="245" t="s">
        <v>21</v>
      </c>
      <c r="F142" s="239" t="s">
        <v>1539</v>
      </c>
      <c r="G142" s="217"/>
      <c r="H142" s="240">
        <v>0.01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163</v>
      </c>
      <c r="AU142" s="227" t="s">
        <v>81</v>
      </c>
      <c r="AV142" s="12" t="s">
        <v>81</v>
      </c>
      <c r="AW142" s="12" t="s">
        <v>35</v>
      </c>
      <c r="AX142" s="12" t="s">
        <v>71</v>
      </c>
      <c r="AY142" s="227" t="s">
        <v>153</v>
      </c>
    </row>
    <row r="143" spans="2:65" s="14" customFormat="1">
      <c r="B143" s="262"/>
      <c r="C143" s="263"/>
      <c r="D143" s="218" t="s">
        <v>163</v>
      </c>
      <c r="E143" s="264" t="s">
        <v>21</v>
      </c>
      <c r="F143" s="265" t="s">
        <v>1505</v>
      </c>
      <c r="G143" s="263"/>
      <c r="H143" s="266">
        <v>13.606999999999999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AT143" s="272" t="s">
        <v>163</v>
      </c>
      <c r="AU143" s="272" t="s">
        <v>81</v>
      </c>
      <c r="AV143" s="14" t="s">
        <v>173</v>
      </c>
      <c r="AW143" s="14" t="s">
        <v>35</v>
      </c>
      <c r="AX143" s="14" t="s">
        <v>79</v>
      </c>
      <c r="AY143" s="272" t="s">
        <v>153</v>
      </c>
    </row>
    <row r="144" spans="2:65" s="1" customFormat="1" ht="31.5" customHeight="1">
      <c r="B144" s="43"/>
      <c r="C144" s="204" t="s">
        <v>192</v>
      </c>
      <c r="D144" s="204" t="s">
        <v>156</v>
      </c>
      <c r="E144" s="205" t="s">
        <v>1540</v>
      </c>
      <c r="F144" s="206" t="s">
        <v>1541</v>
      </c>
      <c r="G144" s="207" t="s">
        <v>521</v>
      </c>
      <c r="H144" s="208">
        <v>13.606999999999999</v>
      </c>
      <c r="I144" s="209"/>
      <c r="J144" s="210">
        <f>ROUND(I144*H144,2)</f>
        <v>0</v>
      </c>
      <c r="K144" s="206" t="s">
        <v>160</v>
      </c>
      <c r="L144" s="63"/>
      <c r="M144" s="211" t="s">
        <v>21</v>
      </c>
      <c r="N144" s="212" t="s">
        <v>42</v>
      </c>
      <c r="O144" s="4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26" t="s">
        <v>173</v>
      </c>
      <c r="AT144" s="26" t="s">
        <v>156</v>
      </c>
      <c r="AU144" s="26" t="s">
        <v>81</v>
      </c>
      <c r="AY144" s="26" t="s">
        <v>153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26" t="s">
        <v>79</v>
      </c>
      <c r="BK144" s="215">
        <f>ROUND(I144*H144,2)</f>
        <v>0</v>
      </c>
      <c r="BL144" s="26" t="s">
        <v>173</v>
      </c>
      <c r="BM144" s="26" t="s">
        <v>1542</v>
      </c>
    </row>
    <row r="145" spans="2:65" s="1" customFormat="1" ht="31.5" customHeight="1">
      <c r="B145" s="43"/>
      <c r="C145" s="204" t="s">
        <v>196</v>
      </c>
      <c r="D145" s="204" t="s">
        <v>156</v>
      </c>
      <c r="E145" s="205" t="s">
        <v>1543</v>
      </c>
      <c r="F145" s="206" t="s">
        <v>1544</v>
      </c>
      <c r="G145" s="207" t="s">
        <v>521</v>
      </c>
      <c r="H145" s="208">
        <v>13.526999999999999</v>
      </c>
      <c r="I145" s="209"/>
      <c r="J145" s="210">
        <f>ROUND(I145*H145,2)</f>
        <v>0</v>
      </c>
      <c r="K145" s="206" t="s">
        <v>160</v>
      </c>
      <c r="L145" s="63"/>
      <c r="M145" s="211" t="s">
        <v>21</v>
      </c>
      <c r="N145" s="212" t="s">
        <v>42</v>
      </c>
      <c r="O145" s="44"/>
      <c r="P145" s="213">
        <f>O145*H145</f>
        <v>0</v>
      </c>
      <c r="Q145" s="213">
        <v>3.0999999999999999E-3</v>
      </c>
      <c r="R145" s="213">
        <f>Q145*H145</f>
        <v>4.1933699999999997E-2</v>
      </c>
      <c r="S145" s="213">
        <v>0</v>
      </c>
      <c r="T145" s="214">
        <f>S145*H145</f>
        <v>0</v>
      </c>
      <c r="AR145" s="26" t="s">
        <v>173</v>
      </c>
      <c r="AT145" s="26" t="s">
        <v>156</v>
      </c>
      <c r="AU145" s="26" t="s">
        <v>81</v>
      </c>
      <c r="AY145" s="26" t="s">
        <v>153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79</v>
      </c>
      <c r="BK145" s="215">
        <f>ROUND(I145*H145,2)</f>
        <v>0</v>
      </c>
      <c r="BL145" s="26" t="s">
        <v>173</v>
      </c>
      <c r="BM145" s="26" t="s">
        <v>1545</v>
      </c>
    </row>
    <row r="146" spans="2:65" s="12" customFormat="1">
      <c r="B146" s="216"/>
      <c r="C146" s="217"/>
      <c r="D146" s="238" t="s">
        <v>163</v>
      </c>
      <c r="E146" s="245" t="s">
        <v>21</v>
      </c>
      <c r="F146" s="239" t="s">
        <v>1528</v>
      </c>
      <c r="G146" s="217"/>
      <c r="H146" s="240">
        <v>0.09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163</v>
      </c>
      <c r="AU146" s="227" t="s">
        <v>81</v>
      </c>
      <c r="AV146" s="12" t="s">
        <v>81</v>
      </c>
      <c r="AW146" s="12" t="s">
        <v>35</v>
      </c>
      <c r="AX146" s="12" t="s">
        <v>71</v>
      </c>
      <c r="AY146" s="227" t="s">
        <v>153</v>
      </c>
    </row>
    <row r="147" spans="2:65" s="12" customFormat="1">
      <c r="B147" s="216"/>
      <c r="C147" s="217"/>
      <c r="D147" s="238" t="s">
        <v>163</v>
      </c>
      <c r="E147" s="245" t="s">
        <v>21</v>
      </c>
      <c r="F147" s="239" t="s">
        <v>1529</v>
      </c>
      <c r="G147" s="217"/>
      <c r="H147" s="240">
        <v>3.2509999999999999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163</v>
      </c>
      <c r="AU147" s="227" t="s">
        <v>81</v>
      </c>
      <c r="AV147" s="12" t="s">
        <v>81</v>
      </c>
      <c r="AW147" s="12" t="s">
        <v>35</v>
      </c>
      <c r="AX147" s="12" t="s">
        <v>71</v>
      </c>
      <c r="AY147" s="227" t="s">
        <v>153</v>
      </c>
    </row>
    <row r="148" spans="2:65" s="12" customFormat="1">
      <c r="B148" s="216"/>
      <c r="C148" s="217"/>
      <c r="D148" s="238" t="s">
        <v>163</v>
      </c>
      <c r="E148" s="245" t="s">
        <v>21</v>
      </c>
      <c r="F148" s="239" t="s">
        <v>1530</v>
      </c>
      <c r="G148" s="217"/>
      <c r="H148" s="240">
        <v>5.8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163</v>
      </c>
      <c r="AU148" s="227" t="s">
        <v>81</v>
      </c>
      <c r="AV148" s="12" t="s">
        <v>81</v>
      </c>
      <c r="AW148" s="12" t="s">
        <v>35</v>
      </c>
      <c r="AX148" s="12" t="s">
        <v>71</v>
      </c>
      <c r="AY148" s="227" t="s">
        <v>153</v>
      </c>
    </row>
    <row r="149" spans="2:65" s="12" customFormat="1">
      <c r="B149" s="216"/>
      <c r="C149" s="217"/>
      <c r="D149" s="238" t="s">
        <v>163</v>
      </c>
      <c r="E149" s="245" t="s">
        <v>21</v>
      </c>
      <c r="F149" s="239" t="s">
        <v>1531</v>
      </c>
      <c r="G149" s="217"/>
      <c r="H149" s="240">
        <v>0.22800000000000001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163</v>
      </c>
      <c r="AU149" s="227" t="s">
        <v>81</v>
      </c>
      <c r="AV149" s="12" t="s">
        <v>81</v>
      </c>
      <c r="AW149" s="12" t="s">
        <v>35</v>
      </c>
      <c r="AX149" s="12" t="s">
        <v>71</v>
      </c>
      <c r="AY149" s="227" t="s">
        <v>153</v>
      </c>
    </row>
    <row r="150" spans="2:65" s="12" customFormat="1">
      <c r="B150" s="216"/>
      <c r="C150" s="217"/>
      <c r="D150" s="238" t="s">
        <v>163</v>
      </c>
      <c r="E150" s="245" t="s">
        <v>21</v>
      </c>
      <c r="F150" s="239" t="s">
        <v>1532</v>
      </c>
      <c r="G150" s="217"/>
      <c r="H150" s="240">
        <v>0.34799999999999998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163</v>
      </c>
      <c r="AU150" s="227" t="s">
        <v>81</v>
      </c>
      <c r="AV150" s="12" t="s">
        <v>81</v>
      </c>
      <c r="AW150" s="12" t="s">
        <v>35</v>
      </c>
      <c r="AX150" s="12" t="s">
        <v>71</v>
      </c>
      <c r="AY150" s="227" t="s">
        <v>153</v>
      </c>
    </row>
    <row r="151" spans="2:65" s="12" customFormat="1">
      <c r="B151" s="216"/>
      <c r="C151" s="217"/>
      <c r="D151" s="238" t="s">
        <v>163</v>
      </c>
      <c r="E151" s="245" t="s">
        <v>21</v>
      </c>
      <c r="F151" s="239" t="s">
        <v>1533</v>
      </c>
      <c r="G151" s="217"/>
      <c r="H151" s="240">
        <v>3.12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163</v>
      </c>
      <c r="AU151" s="227" t="s">
        <v>81</v>
      </c>
      <c r="AV151" s="12" t="s">
        <v>81</v>
      </c>
      <c r="AW151" s="12" t="s">
        <v>35</v>
      </c>
      <c r="AX151" s="12" t="s">
        <v>71</v>
      </c>
      <c r="AY151" s="227" t="s">
        <v>153</v>
      </c>
    </row>
    <row r="152" spans="2:65" s="12" customFormat="1">
      <c r="B152" s="216"/>
      <c r="C152" s="217"/>
      <c r="D152" s="238" t="s">
        <v>163</v>
      </c>
      <c r="E152" s="245" t="s">
        <v>21</v>
      </c>
      <c r="F152" s="239" t="s">
        <v>1534</v>
      </c>
      <c r="G152" s="217"/>
      <c r="H152" s="240">
        <v>0.12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163</v>
      </c>
      <c r="AU152" s="227" t="s">
        <v>81</v>
      </c>
      <c r="AV152" s="12" t="s">
        <v>81</v>
      </c>
      <c r="AW152" s="12" t="s">
        <v>35</v>
      </c>
      <c r="AX152" s="12" t="s">
        <v>71</v>
      </c>
      <c r="AY152" s="227" t="s">
        <v>153</v>
      </c>
    </row>
    <row r="153" spans="2:65" s="12" customFormat="1">
      <c r="B153" s="216"/>
      <c r="C153" s="217"/>
      <c r="D153" s="238" t="s">
        <v>163</v>
      </c>
      <c r="E153" s="245" t="s">
        <v>21</v>
      </c>
      <c r="F153" s="239" t="s">
        <v>1546</v>
      </c>
      <c r="G153" s="217"/>
      <c r="H153" s="240">
        <v>0.16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163</v>
      </c>
      <c r="AU153" s="227" t="s">
        <v>81</v>
      </c>
      <c r="AV153" s="12" t="s">
        <v>81</v>
      </c>
      <c r="AW153" s="12" t="s">
        <v>35</v>
      </c>
      <c r="AX153" s="12" t="s">
        <v>71</v>
      </c>
      <c r="AY153" s="227" t="s">
        <v>153</v>
      </c>
    </row>
    <row r="154" spans="2:65" s="12" customFormat="1">
      <c r="B154" s="216"/>
      <c r="C154" s="217"/>
      <c r="D154" s="238" t="s">
        <v>163</v>
      </c>
      <c r="E154" s="245" t="s">
        <v>21</v>
      </c>
      <c r="F154" s="239" t="s">
        <v>1536</v>
      </c>
      <c r="G154" s="217"/>
      <c r="H154" s="240">
        <v>0.24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163</v>
      </c>
      <c r="AU154" s="227" t="s">
        <v>81</v>
      </c>
      <c r="AV154" s="12" t="s">
        <v>81</v>
      </c>
      <c r="AW154" s="12" t="s">
        <v>35</v>
      </c>
      <c r="AX154" s="12" t="s">
        <v>71</v>
      </c>
      <c r="AY154" s="227" t="s">
        <v>153</v>
      </c>
    </row>
    <row r="155" spans="2:65" s="12" customFormat="1">
      <c r="B155" s="216"/>
      <c r="C155" s="217"/>
      <c r="D155" s="238" t="s">
        <v>163</v>
      </c>
      <c r="E155" s="245" t="s">
        <v>21</v>
      </c>
      <c r="F155" s="239" t="s">
        <v>1537</v>
      </c>
      <c r="G155" s="217"/>
      <c r="H155" s="240">
        <v>0.04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163</v>
      </c>
      <c r="AU155" s="227" t="s">
        <v>81</v>
      </c>
      <c r="AV155" s="12" t="s">
        <v>81</v>
      </c>
      <c r="AW155" s="12" t="s">
        <v>35</v>
      </c>
      <c r="AX155" s="12" t="s">
        <v>71</v>
      </c>
      <c r="AY155" s="227" t="s">
        <v>153</v>
      </c>
    </row>
    <row r="156" spans="2:65" s="12" customFormat="1">
      <c r="B156" s="216"/>
      <c r="C156" s="217"/>
      <c r="D156" s="238" t="s">
        <v>163</v>
      </c>
      <c r="E156" s="245" t="s">
        <v>21</v>
      </c>
      <c r="F156" s="239" t="s">
        <v>1538</v>
      </c>
      <c r="G156" s="217"/>
      <c r="H156" s="240">
        <v>0.12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163</v>
      </c>
      <c r="AU156" s="227" t="s">
        <v>81</v>
      </c>
      <c r="AV156" s="12" t="s">
        <v>81</v>
      </c>
      <c r="AW156" s="12" t="s">
        <v>35</v>
      </c>
      <c r="AX156" s="12" t="s">
        <v>71</v>
      </c>
      <c r="AY156" s="227" t="s">
        <v>153</v>
      </c>
    </row>
    <row r="157" spans="2:65" s="12" customFormat="1">
      <c r="B157" s="216"/>
      <c r="C157" s="217"/>
      <c r="D157" s="238" t="s">
        <v>163</v>
      </c>
      <c r="E157" s="245" t="s">
        <v>21</v>
      </c>
      <c r="F157" s="239" t="s">
        <v>1539</v>
      </c>
      <c r="G157" s="217"/>
      <c r="H157" s="240">
        <v>0.01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163</v>
      </c>
      <c r="AU157" s="227" t="s">
        <v>81</v>
      </c>
      <c r="AV157" s="12" t="s">
        <v>81</v>
      </c>
      <c r="AW157" s="12" t="s">
        <v>35</v>
      </c>
      <c r="AX157" s="12" t="s">
        <v>71</v>
      </c>
      <c r="AY157" s="227" t="s">
        <v>153</v>
      </c>
    </row>
    <row r="158" spans="2:65" s="14" customFormat="1">
      <c r="B158" s="262"/>
      <c r="C158" s="263"/>
      <c r="D158" s="218" t="s">
        <v>163</v>
      </c>
      <c r="E158" s="264" t="s">
        <v>21</v>
      </c>
      <c r="F158" s="265" t="s">
        <v>1505</v>
      </c>
      <c r="G158" s="263"/>
      <c r="H158" s="266">
        <v>13.526999999999999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AT158" s="272" t="s">
        <v>163</v>
      </c>
      <c r="AU158" s="272" t="s">
        <v>81</v>
      </c>
      <c r="AV158" s="14" t="s">
        <v>173</v>
      </c>
      <c r="AW158" s="14" t="s">
        <v>35</v>
      </c>
      <c r="AX158" s="14" t="s">
        <v>79</v>
      </c>
      <c r="AY158" s="272" t="s">
        <v>153</v>
      </c>
    </row>
    <row r="159" spans="2:65" s="1" customFormat="1" ht="31.5" customHeight="1">
      <c r="B159" s="43"/>
      <c r="C159" s="204" t="s">
        <v>201</v>
      </c>
      <c r="D159" s="204" t="s">
        <v>156</v>
      </c>
      <c r="E159" s="205" t="s">
        <v>1547</v>
      </c>
      <c r="F159" s="206" t="s">
        <v>1548</v>
      </c>
      <c r="G159" s="207" t="s">
        <v>521</v>
      </c>
      <c r="H159" s="208">
        <v>13.526999999999999</v>
      </c>
      <c r="I159" s="209"/>
      <c r="J159" s="210">
        <f>ROUND(I159*H159,2)</f>
        <v>0</v>
      </c>
      <c r="K159" s="206" t="s">
        <v>160</v>
      </c>
      <c r="L159" s="63"/>
      <c r="M159" s="211" t="s">
        <v>21</v>
      </c>
      <c r="N159" s="212" t="s">
        <v>42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173</v>
      </c>
      <c r="AT159" s="26" t="s">
        <v>156</v>
      </c>
      <c r="AU159" s="26" t="s">
        <v>81</v>
      </c>
      <c r="AY159" s="26" t="s">
        <v>153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79</v>
      </c>
      <c r="BK159" s="215">
        <f>ROUND(I159*H159,2)</f>
        <v>0</v>
      </c>
      <c r="BL159" s="26" t="s">
        <v>173</v>
      </c>
      <c r="BM159" s="26" t="s">
        <v>1549</v>
      </c>
    </row>
    <row r="160" spans="2:65" s="1" customFormat="1" ht="57" customHeight="1">
      <c r="B160" s="43"/>
      <c r="C160" s="204" t="s">
        <v>207</v>
      </c>
      <c r="D160" s="204" t="s">
        <v>156</v>
      </c>
      <c r="E160" s="205" t="s">
        <v>1550</v>
      </c>
      <c r="F160" s="206" t="s">
        <v>1551</v>
      </c>
      <c r="G160" s="207" t="s">
        <v>555</v>
      </c>
      <c r="H160" s="208">
        <v>0.13400000000000001</v>
      </c>
      <c r="I160" s="209"/>
      <c r="J160" s="210">
        <f>ROUND(I160*H160,2)</f>
        <v>0</v>
      </c>
      <c r="K160" s="206" t="s">
        <v>160</v>
      </c>
      <c r="L160" s="63"/>
      <c r="M160" s="211" t="s">
        <v>21</v>
      </c>
      <c r="N160" s="212" t="s">
        <v>42</v>
      </c>
      <c r="O160" s="44"/>
      <c r="P160" s="213">
        <f>O160*H160</f>
        <v>0</v>
      </c>
      <c r="Q160" s="213">
        <v>1.0530600000000001</v>
      </c>
      <c r="R160" s="213">
        <f>Q160*H160</f>
        <v>0.14111004000000002</v>
      </c>
      <c r="S160" s="213">
        <v>0</v>
      </c>
      <c r="T160" s="214">
        <f>S160*H160</f>
        <v>0</v>
      </c>
      <c r="AR160" s="26" t="s">
        <v>173</v>
      </c>
      <c r="AT160" s="26" t="s">
        <v>156</v>
      </c>
      <c r="AU160" s="26" t="s">
        <v>81</v>
      </c>
      <c r="AY160" s="26" t="s">
        <v>153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79</v>
      </c>
      <c r="BK160" s="215">
        <f>ROUND(I160*H160,2)</f>
        <v>0</v>
      </c>
      <c r="BL160" s="26" t="s">
        <v>173</v>
      </c>
      <c r="BM160" s="26" t="s">
        <v>1552</v>
      </c>
    </row>
    <row r="161" spans="2:65" s="12" customFormat="1">
      <c r="B161" s="216"/>
      <c r="C161" s="217"/>
      <c r="D161" s="238" t="s">
        <v>163</v>
      </c>
      <c r="E161" s="245" t="s">
        <v>21</v>
      </c>
      <c r="F161" s="239" t="s">
        <v>1553</v>
      </c>
      <c r="G161" s="217"/>
      <c r="H161" s="240">
        <v>0.122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163</v>
      </c>
      <c r="AU161" s="227" t="s">
        <v>81</v>
      </c>
      <c r="AV161" s="12" t="s">
        <v>81</v>
      </c>
      <c r="AW161" s="12" t="s">
        <v>35</v>
      </c>
      <c r="AX161" s="12" t="s">
        <v>79</v>
      </c>
      <c r="AY161" s="227" t="s">
        <v>153</v>
      </c>
    </row>
    <row r="162" spans="2:65" s="12" customFormat="1">
      <c r="B162" s="216"/>
      <c r="C162" s="217"/>
      <c r="D162" s="218" t="s">
        <v>163</v>
      </c>
      <c r="E162" s="217"/>
      <c r="F162" s="220" t="s">
        <v>1554</v>
      </c>
      <c r="G162" s="217"/>
      <c r="H162" s="221">
        <v>0.13400000000000001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163</v>
      </c>
      <c r="AU162" s="227" t="s">
        <v>81</v>
      </c>
      <c r="AV162" s="12" t="s">
        <v>81</v>
      </c>
      <c r="AW162" s="12" t="s">
        <v>6</v>
      </c>
      <c r="AX162" s="12" t="s">
        <v>79</v>
      </c>
      <c r="AY162" s="227" t="s">
        <v>153</v>
      </c>
    </row>
    <row r="163" spans="2:65" s="1" customFormat="1" ht="31.5" customHeight="1">
      <c r="B163" s="43"/>
      <c r="C163" s="204" t="s">
        <v>242</v>
      </c>
      <c r="D163" s="204" t="s">
        <v>156</v>
      </c>
      <c r="E163" s="205" t="s">
        <v>1555</v>
      </c>
      <c r="F163" s="206" t="s">
        <v>1556</v>
      </c>
      <c r="G163" s="207" t="s">
        <v>159</v>
      </c>
      <c r="H163" s="208">
        <v>17</v>
      </c>
      <c r="I163" s="209"/>
      <c r="J163" s="210">
        <f>ROUND(I163*H163,2)</f>
        <v>0</v>
      </c>
      <c r="K163" s="206" t="s">
        <v>160</v>
      </c>
      <c r="L163" s="63"/>
      <c r="M163" s="211" t="s">
        <v>21</v>
      </c>
      <c r="N163" s="212" t="s">
        <v>42</v>
      </c>
      <c r="O163" s="44"/>
      <c r="P163" s="213">
        <f>O163*H163</f>
        <v>0</v>
      </c>
      <c r="Q163" s="213">
        <v>5.8999999999999997E-2</v>
      </c>
      <c r="R163" s="213">
        <f>Q163*H163</f>
        <v>1.0029999999999999</v>
      </c>
      <c r="S163" s="213">
        <v>0</v>
      </c>
      <c r="T163" s="214">
        <f>S163*H163</f>
        <v>0</v>
      </c>
      <c r="AR163" s="26" t="s">
        <v>173</v>
      </c>
      <c r="AT163" s="26" t="s">
        <v>156</v>
      </c>
      <c r="AU163" s="26" t="s">
        <v>81</v>
      </c>
      <c r="AY163" s="26" t="s">
        <v>153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79</v>
      </c>
      <c r="BK163" s="215">
        <f>ROUND(I163*H163,2)</f>
        <v>0</v>
      </c>
      <c r="BL163" s="26" t="s">
        <v>173</v>
      </c>
      <c r="BM163" s="26" t="s">
        <v>1557</v>
      </c>
    </row>
    <row r="164" spans="2:65" s="13" customFormat="1">
      <c r="B164" s="251"/>
      <c r="C164" s="252"/>
      <c r="D164" s="238" t="s">
        <v>163</v>
      </c>
      <c r="E164" s="253" t="s">
        <v>21</v>
      </c>
      <c r="F164" s="254" t="s">
        <v>1558</v>
      </c>
      <c r="G164" s="252"/>
      <c r="H164" s="255" t="s">
        <v>21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163</v>
      </c>
      <c r="AU164" s="261" t="s">
        <v>81</v>
      </c>
      <c r="AV164" s="13" t="s">
        <v>79</v>
      </c>
      <c r="AW164" s="13" t="s">
        <v>35</v>
      </c>
      <c r="AX164" s="13" t="s">
        <v>71</v>
      </c>
      <c r="AY164" s="261" t="s">
        <v>153</v>
      </c>
    </row>
    <row r="165" spans="2:65" s="12" customFormat="1">
      <c r="B165" s="216"/>
      <c r="C165" s="217"/>
      <c r="D165" s="238" t="s">
        <v>163</v>
      </c>
      <c r="E165" s="245" t="s">
        <v>21</v>
      </c>
      <c r="F165" s="239" t="s">
        <v>262</v>
      </c>
      <c r="G165" s="217"/>
      <c r="H165" s="240">
        <v>17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163</v>
      </c>
      <c r="AU165" s="227" t="s">
        <v>81</v>
      </c>
      <c r="AV165" s="12" t="s">
        <v>81</v>
      </c>
      <c r="AW165" s="12" t="s">
        <v>35</v>
      </c>
      <c r="AX165" s="12" t="s">
        <v>71</v>
      </c>
      <c r="AY165" s="227" t="s">
        <v>153</v>
      </c>
    </row>
    <row r="166" spans="2:65" s="14" customFormat="1">
      <c r="B166" s="262"/>
      <c r="C166" s="263"/>
      <c r="D166" s="238" t="s">
        <v>163</v>
      </c>
      <c r="E166" s="273" t="s">
        <v>21</v>
      </c>
      <c r="F166" s="274" t="s">
        <v>1505</v>
      </c>
      <c r="G166" s="263"/>
      <c r="H166" s="275">
        <v>17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AT166" s="272" t="s">
        <v>163</v>
      </c>
      <c r="AU166" s="272" t="s">
        <v>81</v>
      </c>
      <c r="AV166" s="14" t="s">
        <v>173</v>
      </c>
      <c r="AW166" s="14" t="s">
        <v>35</v>
      </c>
      <c r="AX166" s="14" t="s">
        <v>79</v>
      </c>
      <c r="AY166" s="272" t="s">
        <v>153</v>
      </c>
    </row>
    <row r="167" spans="2:65" s="11" customFormat="1" ht="29.9" customHeight="1">
      <c r="B167" s="187"/>
      <c r="C167" s="188"/>
      <c r="D167" s="189" t="s">
        <v>70</v>
      </c>
      <c r="E167" s="276" t="s">
        <v>182</v>
      </c>
      <c r="F167" s="276" t="s">
        <v>1151</v>
      </c>
      <c r="G167" s="188"/>
      <c r="H167" s="188"/>
      <c r="I167" s="191"/>
      <c r="J167" s="277">
        <f>BK167</f>
        <v>0</v>
      </c>
      <c r="K167" s="188"/>
      <c r="L167" s="193"/>
      <c r="M167" s="194"/>
      <c r="N167" s="195"/>
      <c r="O167" s="195"/>
      <c r="P167" s="196">
        <f>P168+P206+P209</f>
        <v>0</v>
      </c>
      <c r="Q167" s="195"/>
      <c r="R167" s="196">
        <f>R168+R206+R209</f>
        <v>17.2760307</v>
      </c>
      <c r="S167" s="195"/>
      <c r="T167" s="197">
        <f>T168+T206+T209</f>
        <v>0</v>
      </c>
      <c r="AR167" s="198" t="s">
        <v>79</v>
      </c>
      <c r="AT167" s="199" t="s">
        <v>70</v>
      </c>
      <c r="AU167" s="199" t="s">
        <v>79</v>
      </c>
      <c r="AY167" s="198" t="s">
        <v>153</v>
      </c>
      <c r="BK167" s="200">
        <f>BK168+BK206+BK209</f>
        <v>0</v>
      </c>
    </row>
    <row r="168" spans="2:65" s="11" customFormat="1" ht="14.9" customHeight="1">
      <c r="B168" s="187"/>
      <c r="C168" s="188"/>
      <c r="D168" s="201" t="s">
        <v>70</v>
      </c>
      <c r="E168" s="202" t="s">
        <v>518</v>
      </c>
      <c r="F168" s="202" t="s">
        <v>1559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SUM(P169:P205)</f>
        <v>0</v>
      </c>
      <c r="Q168" s="195"/>
      <c r="R168" s="196">
        <f>SUM(R169:R205)</f>
        <v>15.793543700000001</v>
      </c>
      <c r="S168" s="195"/>
      <c r="T168" s="197">
        <f>SUM(T169:T205)</f>
        <v>0</v>
      </c>
      <c r="AR168" s="198" t="s">
        <v>79</v>
      </c>
      <c r="AT168" s="199" t="s">
        <v>70</v>
      </c>
      <c r="AU168" s="199" t="s">
        <v>81</v>
      </c>
      <c r="AY168" s="198" t="s">
        <v>153</v>
      </c>
      <c r="BK168" s="200">
        <f>SUM(BK169:BK205)</f>
        <v>0</v>
      </c>
    </row>
    <row r="169" spans="2:65" s="1" customFormat="1" ht="31.5" customHeight="1">
      <c r="B169" s="43"/>
      <c r="C169" s="204" t="s">
        <v>247</v>
      </c>
      <c r="D169" s="204" t="s">
        <v>156</v>
      </c>
      <c r="E169" s="205" t="s">
        <v>1560</v>
      </c>
      <c r="F169" s="206" t="s">
        <v>1561</v>
      </c>
      <c r="G169" s="207" t="s">
        <v>521</v>
      </c>
      <c r="H169" s="208">
        <v>233.76</v>
      </c>
      <c r="I169" s="209"/>
      <c r="J169" s="210">
        <f>ROUND(I169*H169,2)</f>
        <v>0</v>
      </c>
      <c r="K169" s="206" t="s">
        <v>160</v>
      </c>
      <c r="L169" s="63"/>
      <c r="M169" s="211" t="s">
        <v>21</v>
      </c>
      <c r="N169" s="212" t="s">
        <v>42</v>
      </c>
      <c r="O169" s="44"/>
      <c r="P169" s="213">
        <f>O169*H169</f>
        <v>0</v>
      </c>
      <c r="Q169" s="213">
        <v>1.7000000000000001E-2</v>
      </c>
      <c r="R169" s="213">
        <f>Q169*H169</f>
        <v>3.9739200000000001</v>
      </c>
      <c r="S169" s="213">
        <v>0</v>
      </c>
      <c r="T169" s="214">
        <f>S169*H169</f>
        <v>0</v>
      </c>
      <c r="AR169" s="26" t="s">
        <v>173</v>
      </c>
      <c r="AT169" s="26" t="s">
        <v>156</v>
      </c>
      <c r="AU169" s="26" t="s">
        <v>152</v>
      </c>
      <c r="AY169" s="26" t="s">
        <v>153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79</v>
      </c>
      <c r="BK169" s="215">
        <f>ROUND(I169*H169,2)</f>
        <v>0</v>
      </c>
      <c r="BL169" s="26" t="s">
        <v>173</v>
      </c>
      <c r="BM169" s="26" t="s">
        <v>1562</v>
      </c>
    </row>
    <row r="170" spans="2:65" s="13" customFormat="1">
      <c r="B170" s="251"/>
      <c r="C170" s="252"/>
      <c r="D170" s="238" t="s">
        <v>163</v>
      </c>
      <c r="E170" s="253" t="s">
        <v>21</v>
      </c>
      <c r="F170" s="254" t="s">
        <v>1563</v>
      </c>
      <c r="G170" s="252"/>
      <c r="H170" s="255" t="s">
        <v>21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163</v>
      </c>
      <c r="AU170" s="261" t="s">
        <v>152</v>
      </c>
      <c r="AV170" s="13" t="s">
        <v>79</v>
      </c>
      <c r="AW170" s="13" t="s">
        <v>35</v>
      </c>
      <c r="AX170" s="13" t="s">
        <v>71</v>
      </c>
      <c r="AY170" s="261" t="s">
        <v>153</v>
      </c>
    </row>
    <row r="171" spans="2:65" s="12" customFormat="1">
      <c r="B171" s="216"/>
      <c r="C171" s="217"/>
      <c r="D171" s="238" t="s">
        <v>163</v>
      </c>
      <c r="E171" s="245" t="s">
        <v>21</v>
      </c>
      <c r="F171" s="239" t="s">
        <v>1564</v>
      </c>
      <c r="G171" s="217"/>
      <c r="H171" s="240">
        <v>233.76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163</v>
      </c>
      <c r="AU171" s="227" t="s">
        <v>152</v>
      </c>
      <c r="AV171" s="12" t="s">
        <v>81</v>
      </c>
      <c r="AW171" s="12" t="s">
        <v>35</v>
      </c>
      <c r="AX171" s="12" t="s">
        <v>71</v>
      </c>
      <c r="AY171" s="227" t="s">
        <v>153</v>
      </c>
    </row>
    <row r="172" spans="2:65" s="14" customFormat="1">
      <c r="B172" s="262"/>
      <c r="C172" s="263"/>
      <c r="D172" s="218" t="s">
        <v>163</v>
      </c>
      <c r="E172" s="264" t="s">
        <v>21</v>
      </c>
      <c r="F172" s="265" t="s">
        <v>1505</v>
      </c>
      <c r="G172" s="263"/>
      <c r="H172" s="266">
        <v>233.76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AT172" s="272" t="s">
        <v>163</v>
      </c>
      <c r="AU172" s="272" t="s">
        <v>152</v>
      </c>
      <c r="AV172" s="14" t="s">
        <v>173</v>
      </c>
      <c r="AW172" s="14" t="s">
        <v>35</v>
      </c>
      <c r="AX172" s="14" t="s">
        <v>79</v>
      </c>
      <c r="AY172" s="272" t="s">
        <v>153</v>
      </c>
    </row>
    <row r="173" spans="2:65" s="1" customFormat="1" ht="31.5" customHeight="1">
      <c r="B173" s="43"/>
      <c r="C173" s="204" t="s">
        <v>251</v>
      </c>
      <c r="D173" s="204" t="s">
        <v>156</v>
      </c>
      <c r="E173" s="205" t="s">
        <v>1565</v>
      </c>
      <c r="F173" s="206" t="s">
        <v>1566</v>
      </c>
      <c r="G173" s="207" t="s">
        <v>521</v>
      </c>
      <c r="H173" s="208">
        <v>6.4950000000000001</v>
      </c>
      <c r="I173" s="209"/>
      <c r="J173" s="210">
        <f>ROUND(I173*H173,2)</f>
        <v>0</v>
      </c>
      <c r="K173" s="206" t="s">
        <v>160</v>
      </c>
      <c r="L173" s="63"/>
      <c r="M173" s="211" t="s">
        <v>21</v>
      </c>
      <c r="N173" s="212" t="s">
        <v>42</v>
      </c>
      <c r="O173" s="44"/>
      <c r="P173" s="213">
        <f>O173*H173</f>
        <v>0</v>
      </c>
      <c r="Q173" s="213">
        <v>7.9000000000000001E-4</v>
      </c>
      <c r="R173" s="213">
        <f>Q173*H173</f>
        <v>5.1310499999999998E-3</v>
      </c>
      <c r="S173" s="213">
        <v>0</v>
      </c>
      <c r="T173" s="214">
        <f>S173*H173</f>
        <v>0</v>
      </c>
      <c r="AR173" s="26" t="s">
        <v>173</v>
      </c>
      <c r="AT173" s="26" t="s">
        <v>156</v>
      </c>
      <c r="AU173" s="26" t="s">
        <v>152</v>
      </c>
      <c r="AY173" s="26" t="s">
        <v>153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79</v>
      </c>
      <c r="BK173" s="215">
        <f>ROUND(I173*H173,2)</f>
        <v>0</v>
      </c>
      <c r="BL173" s="26" t="s">
        <v>173</v>
      </c>
      <c r="BM173" s="26" t="s">
        <v>1567</v>
      </c>
    </row>
    <row r="174" spans="2:65" s="13" customFormat="1" ht="24">
      <c r="B174" s="251"/>
      <c r="C174" s="252"/>
      <c r="D174" s="238" t="s">
        <v>163</v>
      </c>
      <c r="E174" s="253" t="s">
        <v>21</v>
      </c>
      <c r="F174" s="254" t="s">
        <v>1568</v>
      </c>
      <c r="G174" s="252"/>
      <c r="H174" s="255" t="s">
        <v>21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163</v>
      </c>
      <c r="AU174" s="261" t="s">
        <v>152</v>
      </c>
      <c r="AV174" s="13" t="s">
        <v>79</v>
      </c>
      <c r="AW174" s="13" t="s">
        <v>35</v>
      </c>
      <c r="AX174" s="13" t="s">
        <v>71</v>
      </c>
      <c r="AY174" s="261" t="s">
        <v>153</v>
      </c>
    </row>
    <row r="175" spans="2:65" s="12" customFormat="1">
      <c r="B175" s="216"/>
      <c r="C175" s="217"/>
      <c r="D175" s="238" t="s">
        <v>163</v>
      </c>
      <c r="E175" s="245" t="s">
        <v>21</v>
      </c>
      <c r="F175" s="239" t="s">
        <v>1569</v>
      </c>
      <c r="G175" s="217"/>
      <c r="H175" s="240">
        <v>6.4950000000000001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163</v>
      </c>
      <c r="AU175" s="227" t="s">
        <v>152</v>
      </c>
      <c r="AV175" s="12" t="s">
        <v>81</v>
      </c>
      <c r="AW175" s="12" t="s">
        <v>35</v>
      </c>
      <c r="AX175" s="12" t="s">
        <v>71</v>
      </c>
      <c r="AY175" s="227" t="s">
        <v>153</v>
      </c>
    </row>
    <row r="176" spans="2:65" s="14" customFormat="1">
      <c r="B176" s="262"/>
      <c r="C176" s="263"/>
      <c r="D176" s="218" t="s">
        <v>163</v>
      </c>
      <c r="E176" s="264" t="s">
        <v>21</v>
      </c>
      <c r="F176" s="265" t="s">
        <v>1505</v>
      </c>
      <c r="G176" s="263"/>
      <c r="H176" s="266">
        <v>6.4950000000000001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AT176" s="272" t="s">
        <v>163</v>
      </c>
      <c r="AU176" s="272" t="s">
        <v>152</v>
      </c>
      <c r="AV176" s="14" t="s">
        <v>173</v>
      </c>
      <c r="AW176" s="14" t="s">
        <v>35</v>
      </c>
      <c r="AX176" s="14" t="s">
        <v>79</v>
      </c>
      <c r="AY176" s="272" t="s">
        <v>153</v>
      </c>
    </row>
    <row r="177" spans="2:65" s="1" customFormat="1" ht="31.5" customHeight="1">
      <c r="B177" s="43"/>
      <c r="C177" s="204" t="s">
        <v>262</v>
      </c>
      <c r="D177" s="204" t="s">
        <v>156</v>
      </c>
      <c r="E177" s="205" t="s">
        <v>1570</v>
      </c>
      <c r="F177" s="206" t="s">
        <v>1571</v>
      </c>
      <c r="G177" s="207" t="s">
        <v>159</v>
      </c>
      <c r="H177" s="208">
        <v>1</v>
      </c>
      <c r="I177" s="209"/>
      <c r="J177" s="210">
        <f>ROUND(I177*H177,2)</f>
        <v>0</v>
      </c>
      <c r="K177" s="206" t="s">
        <v>160</v>
      </c>
      <c r="L177" s="63"/>
      <c r="M177" s="211" t="s">
        <v>21</v>
      </c>
      <c r="N177" s="212" t="s">
        <v>42</v>
      </c>
      <c r="O177" s="44"/>
      <c r="P177" s="213">
        <f>O177*H177</f>
        <v>0</v>
      </c>
      <c r="Q177" s="213">
        <v>1.0200000000000001E-2</v>
      </c>
      <c r="R177" s="213">
        <f>Q177*H177</f>
        <v>1.0200000000000001E-2</v>
      </c>
      <c r="S177" s="213">
        <v>0</v>
      </c>
      <c r="T177" s="214">
        <f>S177*H177</f>
        <v>0</v>
      </c>
      <c r="AR177" s="26" t="s">
        <v>173</v>
      </c>
      <c r="AT177" s="26" t="s">
        <v>156</v>
      </c>
      <c r="AU177" s="26" t="s">
        <v>152</v>
      </c>
      <c r="AY177" s="26" t="s">
        <v>153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79</v>
      </c>
      <c r="BK177" s="215">
        <f>ROUND(I177*H177,2)</f>
        <v>0</v>
      </c>
      <c r="BL177" s="26" t="s">
        <v>173</v>
      </c>
      <c r="BM177" s="26" t="s">
        <v>1572</v>
      </c>
    </row>
    <row r="178" spans="2:65" s="12" customFormat="1">
      <c r="B178" s="216"/>
      <c r="C178" s="217"/>
      <c r="D178" s="218" t="s">
        <v>163</v>
      </c>
      <c r="E178" s="219" t="s">
        <v>21</v>
      </c>
      <c r="F178" s="220" t="s">
        <v>1573</v>
      </c>
      <c r="G178" s="217"/>
      <c r="H178" s="221">
        <v>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163</v>
      </c>
      <c r="AU178" s="227" t="s">
        <v>152</v>
      </c>
      <c r="AV178" s="12" t="s">
        <v>81</v>
      </c>
      <c r="AW178" s="12" t="s">
        <v>35</v>
      </c>
      <c r="AX178" s="12" t="s">
        <v>79</v>
      </c>
      <c r="AY178" s="227" t="s">
        <v>153</v>
      </c>
    </row>
    <row r="179" spans="2:65" s="1" customFormat="1" ht="31.5" customHeight="1">
      <c r="B179" s="43"/>
      <c r="C179" s="204" t="s">
        <v>10</v>
      </c>
      <c r="D179" s="204" t="s">
        <v>156</v>
      </c>
      <c r="E179" s="205" t="s">
        <v>1574</v>
      </c>
      <c r="F179" s="206" t="s">
        <v>1575</v>
      </c>
      <c r="G179" s="207" t="s">
        <v>521</v>
      </c>
      <c r="H179" s="208">
        <v>661.08399999999995</v>
      </c>
      <c r="I179" s="209"/>
      <c r="J179" s="210">
        <f>ROUND(I179*H179,2)</f>
        <v>0</v>
      </c>
      <c r="K179" s="206" t="s">
        <v>160</v>
      </c>
      <c r="L179" s="63"/>
      <c r="M179" s="211" t="s">
        <v>21</v>
      </c>
      <c r="N179" s="212" t="s">
        <v>42</v>
      </c>
      <c r="O179" s="44"/>
      <c r="P179" s="213">
        <f>O179*H179</f>
        <v>0</v>
      </c>
      <c r="Q179" s="213">
        <v>1.7000000000000001E-2</v>
      </c>
      <c r="R179" s="213">
        <f>Q179*H179</f>
        <v>11.238428000000001</v>
      </c>
      <c r="S179" s="213">
        <v>0</v>
      </c>
      <c r="T179" s="214">
        <f>S179*H179</f>
        <v>0</v>
      </c>
      <c r="AR179" s="26" t="s">
        <v>173</v>
      </c>
      <c r="AT179" s="26" t="s">
        <v>156</v>
      </c>
      <c r="AU179" s="26" t="s">
        <v>152</v>
      </c>
      <c r="AY179" s="26" t="s">
        <v>153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6" t="s">
        <v>79</v>
      </c>
      <c r="BK179" s="215">
        <f>ROUND(I179*H179,2)</f>
        <v>0</v>
      </c>
      <c r="BL179" s="26" t="s">
        <v>173</v>
      </c>
      <c r="BM179" s="26" t="s">
        <v>1576</v>
      </c>
    </row>
    <row r="180" spans="2:65" s="13" customFormat="1">
      <c r="B180" s="251"/>
      <c r="C180" s="252"/>
      <c r="D180" s="238" t="s">
        <v>163</v>
      </c>
      <c r="E180" s="253" t="s">
        <v>21</v>
      </c>
      <c r="F180" s="254" t="s">
        <v>1577</v>
      </c>
      <c r="G180" s="252"/>
      <c r="H180" s="255" t="s">
        <v>21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163</v>
      </c>
      <c r="AU180" s="261" t="s">
        <v>152</v>
      </c>
      <c r="AV180" s="13" t="s">
        <v>79</v>
      </c>
      <c r="AW180" s="13" t="s">
        <v>35</v>
      </c>
      <c r="AX180" s="13" t="s">
        <v>71</v>
      </c>
      <c r="AY180" s="261" t="s">
        <v>153</v>
      </c>
    </row>
    <row r="181" spans="2:65" s="12" customFormat="1">
      <c r="B181" s="216"/>
      <c r="C181" s="217"/>
      <c r="D181" s="238" t="s">
        <v>163</v>
      </c>
      <c r="E181" s="245" t="s">
        <v>21</v>
      </c>
      <c r="F181" s="239" t="s">
        <v>1578</v>
      </c>
      <c r="G181" s="217"/>
      <c r="H181" s="240">
        <v>144.697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163</v>
      </c>
      <c r="AU181" s="227" t="s">
        <v>152</v>
      </c>
      <c r="AV181" s="12" t="s">
        <v>81</v>
      </c>
      <c r="AW181" s="12" t="s">
        <v>35</v>
      </c>
      <c r="AX181" s="12" t="s">
        <v>71</v>
      </c>
      <c r="AY181" s="227" t="s">
        <v>153</v>
      </c>
    </row>
    <row r="182" spans="2:65" s="13" customFormat="1">
      <c r="B182" s="251"/>
      <c r="C182" s="252"/>
      <c r="D182" s="238" t="s">
        <v>163</v>
      </c>
      <c r="E182" s="253" t="s">
        <v>21</v>
      </c>
      <c r="F182" s="254" t="s">
        <v>1579</v>
      </c>
      <c r="G182" s="252"/>
      <c r="H182" s="255" t="s">
        <v>21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163</v>
      </c>
      <c r="AU182" s="261" t="s">
        <v>152</v>
      </c>
      <c r="AV182" s="13" t="s">
        <v>79</v>
      </c>
      <c r="AW182" s="13" t="s">
        <v>35</v>
      </c>
      <c r="AX182" s="13" t="s">
        <v>71</v>
      </c>
      <c r="AY182" s="261" t="s">
        <v>153</v>
      </c>
    </row>
    <row r="183" spans="2:65" s="12" customFormat="1">
      <c r="B183" s="216"/>
      <c r="C183" s="217"/>
      <c r="D183" s="238" t="s">
        <v>163</v>
      </c>
      <c r="E183" s="245" t="s">
        <v>21</v>
      </c>
      <c r="F183" s="239" t="s">
        <v>1580</v>
      </c>
      <c r="G183" s="217"/>
      <c r="H183" s="240">
        <v>186.96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163</v>
      </c>
      <c r="AU183" s="227" t="s">
        <v>152</v>
      </c>
      <c r="AV183" s="12" t="s">
        <v>81</v>
      </c>
      <c r="AW183" s="12" t="s">
        <v>35</v>
      </c>
      <c r="AX183" s="12" t="s">
        <v>71</v>
      </c>
      <c r="AY183" s="227" t="s">
        <v>153</v>
      </c>
    </row>
    <row r="184" spans="2:65" s="13" customFormat="1">
      <c r="B184" s="251"/>
      <c r="C184" s="252"/>
      <c r="D184" s="238" t="s">
        <v>163</v>
      </c>
      <c r="E184" s="253" t="s">
        <v>21</v>
      </c>
      <c r="F184" s="254" t="s">
        <v>1581</v>
      </c>
      <c r="G184" s="252"/>
      <c r="H184" s="255" t="s">
        <v>21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163</v>
      </c>
      <c r="AU184" s="261" t="s">
        <v>152</v>
      </c>
      <c r="AV184" s="13" t="s">
        <v>79</v>
      </c>
      <c r="AW184" s="13" t="s">
        <v>35</v>
      </c>
      <c r="AX184" s="13" t="s">
        <v>71</v>
      </c>
      <c r="AY184" s="261" t="s">
        <v>153</v>
      </c>
    </row>
    <row r="185" spans="2:65" s="12" customFormat="1">
      <c r="B185" s="216"/>
      <c r="C185" s="217"/>
      <c r="D185" s="238" t="s">
        <v>163</v>
      </c>
      <c r="E185" s="245" t="s">
        <v>21</v>
      </c>
      <c r="F185" s="239" t="s">
        <v>1582</v>
      </c>
      <c r="G185" s="217"/>
      <c r="H185" s="240">
        <v>88.805999999999997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163</v>
      </c>
      <c r="AU185" s="227" t="s">
        <v>152</v>
      </c>
      <c r="AV185" s="12" t="s">
        <v>81</v>
      </c>
      <c r="AW185" s="12" t="s">
        <v>35</v>
      </c>
      <c r="AX185" s="12" t="s">
        <v>71</v>
      </c>
      <c r="AY185" s="227" t="s">
        <v>153</v>
      </c>
    </row>
    <row r="186" spans="2:65" s="13" customFormat="1">
      <c r="B186" s="251"/>
      <c r="C186" s="252"/>
      <c r="D186" s="238" t="s">
        <v>163</v>
      </c>
      <c r="E186" s="253" t="s">
        <v>21</v>
      </c>
      <c r="F186" s="254" t="s">
        <v>1583</v>
      </c>
      <c r="G186" s="252"/>
      <c r="H186" s="255" t="s">
        <v>21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AT186" s="261" t="s">
        <v>163</v>
      </c>
      <c r="AU186" s="261" t="s">
        <v>152</v>
      </c>
      <c r="AV186" s="13" t="s">
        <v>79</v>
      </c>
      <c r="AW186" s="13" t="s">
        <v>35</v>
      </c>
      <c r="AX186" s="13" t="s">
        <v>71</v>
      </c>
      <c r="AY186" s="261" t="s">
        <v>153</v>
      </c>
    </row>
    <row r="187" spans="2:65" s="12" customFormat="1">
      <c r="B187" s="216"/>
      <c r="C187" s="217"/>
      <c r="D187" s="238" t="s">
        <v>163</v>
      </c>
      <c r="E187" s="245" t="s">
        <v>21</v>
      </c>
      <c r="F187" s="239" t="s">
        <v>1584</v>
      </c>
      <c r="G187" s="217"/>
      <c r="H187" s="240">
        <v>49.405000000000001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163</v>
      </c>
      <c r="AU187" s="227" t="s">
        <v>152</v>
      </c>
      <c r="AV187" s="12" t="s">
        <v>81</v>
      </c>
      <c r="AW187" s="12" t="s">
        <v>35</v>
      </c>
      <c r="AX187" s="12" t="s">
        <v>71</v>
      </c>
      <c r="AY187" s="227" t="s">
        <v>153</v>
      </c>
    </row>
    <row r="188" spans="2:65" s="13" customFormat="1">
      <c r="B188" s="251"/>
      <c r="C188" s="252"/>
      <c r="D188" s="238" t="s">
        <v>163</v>
      </c>
      <c r="E188" s="253" t="s">
        <v>21</v>
      </c>
      <c r="F188" s="254" t="s">
        <v>1585</v>
      </c>
      <c r="G188" s="252"/>
      <c r="H188" s="255" t="s">
        <v>21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163</v>
      </c>
      <c r="AU188" s="261" t="s">
        <v>152</v>
      </c>
      <c r="AV188" s="13" t="s">
        <v>79</v>
      </c>
      <c r="AW188" s="13" t="s">
        <v>35</v>
      </c>
      <c r="AX188" s="13" t="s">
        <v>71</v>
      </c>
      <c r="AY188" s="261" t="s">
        <v>153</v>
      </c>
    </row>
    <row r="189" spans="2:65" s="12" customFormat="1">
      <c r="B189" s="216"/>
      <c r="C189" s="217"/>
      <c r="D189" s="238" t="s">
        <v>163</v>
      </c>
      <c r="E189" s="245" t="s">
        <v>21</v>
      </c>
      <c r="F189" s="239" t="s">
        <v>1586</v>
      </c>
      <c r="G189" s="217"/>
      <c r="H189" s="240">
        <v>41.41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163</v>
      </c>
      <c r="AU189" s="227" t="s">
        <v>152</v>
      </c>
      <c r="AV189" s="12" t="s">
        <v>81</v>
      </c>
      <c r="AW189" s="12" t="s">
        <v>35</v>
      </c>
      <c r="AX189" s="12" t="s">
        <v>71</v>
      </c>
      <c r="AY189" s="227" t="s">
        <v>153</v>
      </c>
    </row>
    <row r="190" spans="2:65" s="13" customFormat="1">
      <c r="B190" s="251"/>
      <c r="C190" s="252"/>
      <c r="D190" s="238" t="s">
        <v>163</v>
      </c>
      <c r="E190" s="253" t="s">
        <v>21</v>
      </c>
      <c r="F190" s="254" t="s">
        <v>1587</v>
      </c>
      <c r="G190" s="252"/>
      <c r="H190" s="255" t="s">
        <v>21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163</v>
      </c>
      <c r="AU190" s="261" t="s">
        <v>152</v>
      </c>
      <c r="AV190" s="13" t="s">
        <v>79</v>
      </c>
      <c r="AW190" s="13" t="s">
        <v>35</v>
      </c>
      <c r="AX190" s="13" t="s">
        <v>71</v>
      </c>
      <c r="AY190" s="261" t="s">
        <v>153</v>
      </c>
    </row>
    <row r="191" spans="2:65" s="12" customFormat="1">
      <c r="B191" s="216"/>
      <c r="C191" s="217"/>
      <c r="D191" s="238" t="s">
        <v>163</v>
      </c>
      <c r="E191" s="245" t="s">
        <v>21</v>
      </c>
      <c r="F191" s="239" t="s">
        <v>1588</v>
      </c>
      <c r="G191" s="217"/>
      <c r="H191" s="240">
        <v>26.035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163</v>
      </c>
      <c r="AU191" s="227" t="s">
        <v>152</v>
      </c>
      <c r="AV191" s="12" t="s">
        <v>81</v>
      </c>
      <c r="AW191" s="12" t="s">
        <v>35</v>
      </c>
      <c r="AX191" s="12" t="s">
        <v>71</v>
      </c>
      <c r="AY191" s="227" t="s">
        <v>153</v>
      </c>
    </row>
    <row r="192" spans="2:65" s="13" customFormat="1">
      <c r="B192" s="251"/>
      <c r="C192" s="252"/>
      <c r="D192" s="238" t="s">
        <v>163</v>
      </c>
      <c r="E192" s="253" t="s">
        <v>21</v>
      </c>
      <c r="F192" s="254" t="s">
        <v>1589</v>
      </c>
      <c r="G192" s="252"/>
      <c r="H192" s="255" t="s">
        <v>21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163</v>
      </c>
      <c r="AU192" s="261" t="s">
        <v>152</v>
      </c>
      <c r="AV192" s="13" t="s">
        <v>79</v>
      </c>
      <c r="AW192" s="13" t="s">
        <v>35</v>
      </c>
      <c r="AX192" s="13" t="s">
        <v>71</v>
      </c>
      <c r="AY192" s="261" t="s">
        <v>153</v>
      </c>
    </row>
    <row r="193" spans="2:65" s="12" customFormat="1">
      <c r="B193" s="216"/>
      <c r="C193" s="217"/>
      <c r="D193" s="238" t="s">
        <v>163</v>
      </c>
      <c r="E193" s="245" t="s">
        <v>21</v>
      </c>
      <c r="F193" s="239" t="s">
        <v>1588</v>
      </c>
      <c r="G193" s="217"/>
      <c r="H193" s="240">
        <v>26.035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163</v>
      </c>
      <c r="AU193" s="227" t="s">
        <v>152</v>
      </c>
      <c r="AV193" s="12" t="s">
        <v>81</v>
      </c>
      <c r="AW193" s="12" t="s">
        <v>35</v>
      </c>
      <c r="AX193" s="12" t="s">
        <v>71</v>
      </c>
      <c r="AY193" s="227" t="s">
        <v>153</v>
      </c>
    </row>
    <row r="194" spans="2:65" s="13" customFormat="1">
      <c r="B194" s="251"/>
      <c r="C194" s="252"/>
      <c r="D194" s="238" t="s">
        <v>163</v>
      </c>
      <c r="E194" s="253" t="s">
        <v>21</v>
      </c>
      <c r="F194" s="254" t="s">
        <v>1590</v>
      </c>
      <c r="G194" s="252"/>
      <c r="H194" s="255" t="s">
        <v>21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163</v>
      </c>
      <c r="AU194" s="261" t="s">
        <v>152</v>
      </c>
      <c r="AV194" s="13" t="s">
        <v>79</v>
      </c>
      <c r="AW194" s="13" t="s">
        <v>35</v>
      </c>
      <c r="AX194" s="13" t="s">
        <v>71</v>
      </c>
      <c r="AY194" s="261" t="s">
        <v>153</v>
      </c>
    </row>
    <row r="195" spans="2:65" s="12" customFormat="1">
      <c r="B195" s="216"/>
      <c r="C195" s="217"/>
      <c r="D195" s="238" t="s">
        <v>163</v>
      </c>
      <c r="E195" s="245" t="s">
        <v>21</v>
      </c>
      <c r="F195" s="239" t="s">
        <v>1591</v>
      </c>
      <c r="G195" s="217"/>
      <c r="H195" s="240">
        <v>28.446000000000002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163</v>
      </c>
      <c r="AU195" s="227" t="s">
        <v>152</v>
      </c>
      <c r="AV195" s="12" t="s">
        <v>81</v>
      </c>
      <c r="AW195" s="12" t="s">
        <v>35</v>
      </c>
      <c r="AX195" s="12" t="s">
        <v>71</v>
      </c>
      <c r="AY195" s="227" t="s">
        <v>153</v>
      </c>
    </row>
    <row r="196" spans="2:65" s="13" customFormat="1">
      <c r="B196" s="251"/>
      <c r="C196" s="252"/>
      <c r="D196" s="238" t="s">
        <v>163</v>
      </c>
      <c r="E196" s="253" t="s">
        <v>21</v>
      </c>
      <c r="F196" s="254" t="s">
        <v>1592</v>
      </c>
      <c r="G196" s="252"/>
      <c r="H196" s="255" t="s">
        <v>21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AT196" s="261" t="s">
        <v>163</v>
      </c>
      <c r="AU196" s="261" t="s">
        <v>152</v>
      </c>
      <c r="AV196" s="13" t="s">
        <v>79</v>
      </c>
      <c r="AW196" s="13" t="s">
        <v>35</v>
      </c>
      <c r="AX196" s="13" t="s">
        <v>71</v>
      </c>
      <c r="AY196" s="261" t="s">
        <v>153</v>
      </c>
    </row>
    <row r="197" spans="2:65" s="12" customFormat="1">
      <c r="B197" s="216"/>
      <c r="C197" s="217"/>
      <c r="D197" s="238" t="s">
        <v>163</v>
      </c>
      <c r="E197" s="245" t="s">
        <v>21</v>
      </c>
      <c r="F197" s="239" t="s">
        <v>1593</v>
      </c>
      <c r="G197" s="217"/>
      <c r="H197" s="240">
        <v>20.91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163</v>
      </c>
      <c r="AU197" s="227" t="s">
        <v>152</v>
      </c>
      <c r="AV197" s="12" t="s">
        <v>81</v>
      </c>
      <c r="AW197" s="12" t="s">
        <v>35</v>
      </c>
      <c r="AX197" s="12" t="s">
        <v>71</v>
      </c>
      <c r="AY197" s="227" t="s">
        <v>153</v>
      </c>
    </row>
    <row r="198" spans="2:65" s="13" customFormat="1">
      <c r="B198" s="251"/>
      <c r="C198" s="252"/>
      <c r="D198" s="238" t="s">
        <v>163</v>
      </c>
      <c r="E198" s="253" t="s">
        <v>21</v>
      </c>
      <c r="F198" s="254" t="s">
        <v>1594</v>
      </c>
      <c r="G198" s="252"/>
      <c r="H198" s="255" t="s">
        <v>21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AT198" s="261" t="s">
        <v>163</v>
      </c>
      <c r="AU198" s="261" t="s">
        <v>152</v>
      </c>
      <c r="AV198" s="13" t="s">
        <v>79</v>
      </c>
      <c r="AW198" s="13" t="s">
        <v>35</v>
      </c>
      <c r="AX198" s="13" t="s">
        <v>71</v>
      </c>
      <c r="AY198" s="261" t="s">
        <v>153</v>
      </c>
    </row>
    <row r="199" spans="2:65" s="12" customFormat="1">
      <c r="B199" s="216"/>
      <c r="C199" s="217"/>
      <c r="D199" s="238" t="s">
        <v>163</v>
      </c>
      <c r="E199" s="245" t="s">
        <v>21</v>
      </c>
      <c r="F199" s="239" t="s">
        <v>1595</v>
      </c>
      <c r="G199" s="217"/>
      <c r="H199" s="240">
        <v>48.38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163</v>
      </c>
      <c r="AU199" s="227" t="s">
        <v>152</v>
      </c>
      <c r="AV199" s="12" t="s">
        <v>81</v>
      </c>
      <c r="AW199" s="12" t="s">
        <v>35</v>
      </c>
      <c r="AX199" s="12" t="s">
        <v>71</v>
      </c>
      <c r="AY199" s="227" t="s">
        <v>153</v>
      </c>
    </row>
    <row r="200" spans="2:65" s="14" customFormat="1">
      <c r="B200" s="262"/>
      <c r="C200" s="263"/>
      <c r="D200" s="218" t="s">
        <v>163</v>
      </c>
      <c r="E200" s="264" t="s">
        <v>21</v>
      </c>
      <c r="F200" s="265" t="s">
        <v>1505</v>
      </c>
      <c r="G200" s="263"/>
      <c r="H200" s="266">
        <v>661.08399999999995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AT200" s="272" t="s">
        <v>163</v>
      </c>
      <c r="AU200" s="272" t="s">
        <v>152</v>
      </c>
      <c r="AV200" s="14" t="s">
        <v>173</v>
      </c>
      <c r="AW200" s="14" t="s">
        <v>35</v>
      </c>
      <c r="AX200" s="14" t="s">
        <v>79</v>
      </c>
      <c r="AY200" s="272" t="s">
        <v>153</v>
      </c>
    </row>
    <row r="201" spans="2:65" s="1" customFormat="1" ht="22.5" customHeight="1">
      <c r="B201" s="43"/>
      <c r="C201" s="204" t="s">
        <v>258</v>
      </c>
      <c r="D201" s="204" t="s">
        <v>156</v>
      </c>
      <c r="E201" s="205" t="s">
        <v>1596</v>
      </c>
      <c r="F201" s="206" t="s">
        <v>1597</v>
      </c>
      <c r="G201" s="207" t="s">
        <v>521</v>
      </c>
      <c r="H201" s="208">
        <v>33.344999999999999</v>
      </c>
      <c r="I201" s="209"/>
      <c r="J201" s="210">
        <f>ROUND(I201*H201,2)</f>
        <v>0</v>
      </c>
      <c r="K201" s="206" t="s">
        <v>21</v>
      </c>
      <c r="L201" s="63"/>
      <c r="M201" s="211" t="s">
        <v>21</v>
      </c>
      <c r="N201" s="212" t="s">
        <v>42</v>
      </c>
      <c r="O201" s="44"/>
      <c r="P201" s="213">
        <f>O201*H201</f>
        <v>0</v>
      </c>
      <c r="Q201" s="213">
        <v>1.6969999999999999E-2</v>
      </c>
      <c r="R201" s="213">
        <f>Q201*H201</f>
        <v>0.56586464999999997</v>
      </c>
      <c r="S201" s="213">
        <v>0</v>
      </c>
      <c r="T201" s="214">
        <f>S201*H201</f>
        <v>0</v>
      </c>
      <c r="AR201" s="26" t="s">
        <v>173</v>
      </c>
      <c r="AT201" s="26" t="s">
        <v>156</v>
      </c>
      <c r="AU201" s="26" t="s">
        <v>152</v>
      </c>
      <c r="AY201" s="26" t="s">
        <v>153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6" t="s">
        <v>79</v>
      </c>
      <c r="BK201" s="215">
        <f>ROUND(I201*H201,2)</f>
        <v>0</v>
      </c>
      <c r="BL201" s="26" t="s">
        <v>173</v>
      </c>
      <c r="BM201" s="26" t="s">
        <v>1598</v>
      </c>
    </row>
    <row r="202" spans="2:65" s="13" customFormat="1">
      <c r="B202" s="251"/>
      <c r="C202" s="252"/>
      <c r="D202" s="238" t="s">
        <v>163</v>
      </c>
      <c r="E202" s="253" t="s">
        <v>21</v>
      </c>
      <c r="F202" s="254" t="s">
        <v>1599</v>
      </c>
      <c r="G202" s="252"/>
      <c r="H202" s="255" t="s">
        <v>21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163</v>
      </c>
      <c r="AU202" s="261" t="s">
        <v>152</v>
      </c>
      <c r="AV202" s="13" t="s">
        <v>79</v>
      </c>
      <c r="AW202" s="13" t="s">
        <v>35</v>
      </c>
      <c r="AX202" s="13" t="s">
        <v>71</v>
      </c>
      <c r="AY202" s="261" t="s">
        <v>153</v>
      </c>
    </row>
    <row r="203" spans="2:65" s="12" customFormat="1">
      <c r="B203" s="216"/>
      <c r="C203" s="217"/>
      <c r="D203" s="238" t="s">
        <v>163</v>
      </c>
      <c r="E203" s="245" t="s">
        <v>21</v>
      </c>
      <c r="F203" s="239" t="s">
        <v>1600</v>
      </c>
      <c r="G203" s="217"/>
      <c r="H203" s="240">
        <v>21.824999999999999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163</v>
      </c>
      <c r="AU203" s="227" t="s">
        <v>152</v>
      </c>
      <c r="AV203" s="12" t="s">
        <v>81</v>
      </c>
      <c r="AW203" s="12" t="s">
        <v>35</v>
      </c>
      <c r="AX203" s="12" t="s">
        <v>71</v>
      </c>
      <c r="AY203" s="227" t="s">
        <v>153</v>
      </c>
    </row>
    <row r="204" spans="2:65" s="12" customFormat="1">
      <c r="B204" s="216"/>
      <c r="C204" s="217"/>
      <c r="D204" s="238" t="s">
        <v>163</v>
      </c>
      <c r="E204" s="245" t="s">
        <v>21</v>
      </c>
      <c r="F204" s="239" t="s">
        <v>1601</v>
      </c>
      <c r="G204" s="217"/>
      <c r="H204" s="240">
        <v>11.52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163</v>
      </c>
      <c r="AU204" s="227" t="s">
        <v>152</v>
      </c>
      <c r="AV204" s="12" t="s">
        <v>81</v>
      </c>
      <c r="AW204" s="12" t="s">
        <v>35</v>
      </c>
      <c r="AX204" s="12" t="s">
        <v>71</v>
      </c>
      <c r="AY204" s="227" t="s">
        <v>153</v>
      </c>
    </row>
    <row r="205" spans="2:65" s="14" customFormat="1">
      <c r="B205" s="262"/>
      <c r="C205" s="263"/>
      <c r="D205" s="238" t="s">
        <v>163</v>
      </c>
      <c r="E205" s="273" t="s">
        <v>21</v>
      </c>
      <c r="F205" s="274" t="s">
        <v>1505</v>
      </c>
      <c r="G205" s="263"/>
      <c r="H205" s="275">
        <v>33.344999999999999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AT205" s="272" t="s">
        <v>163</v>
      </c>
      <c r="AU205" s="272" t="s">
        <v>152</v>
      </c>
      <c r="AV205" s="14" t="s">
        <v>173</v>
      </c>
      <c r="AW205" s="14" t="s">
        <v>35</v>
      </c>
      <c r="AX205" s="14" t="s">
        <v>79</v>
      </c>
      <c r="AY205" s="272" t="s">
        <v>153</v>
      </c>
    </row>
    <row r="206" spans="2:65" s="11" customFormat="1" ht="22.4" customHeight="1">
      <c r="B206" s="187"/>
      <c r="C206" s="188"/>
      <c r="D206" s="201" t="s">
        <v>70</v>
      </c>
      <c r="E206" s="202" t="s">
        <v>524</v>
      </c>
      <c r="F206" s="202" t="s">
        <v>1602</v>
      </c>
      <c r="G206" s="188"/>
      <c r="H206" s="188"/>
      <c r="I206" s="191"/>
      <c r="J206" s="203">
        <f>BK206</f>
        <v>0</v>
      </c>
      <c r="K206" s="188"/>
      <c r="L206" s="193"/>
      <c r="M206" s="194"/>
      <c r="N206" s="195"/>
      <c r="O206" s="195"/>
      <c r="P206" s="196">
        <f>SUM(P207:P208)</f>
        <v>0</v>
      </c>
      <c r="Q206" s="195"/>
      <c r="R206" s="196">
        <f>SUM(R207:R208)</f>
        <v>0.57530700000000001</v>
      </c>
      <c r="S206" s="195"/>
      <c r="T206" s="197">
        <f>SUM(T207:T208)</f>
        <v>0</v>
      </c>
      <c r="AR206" s="198" t="s">
        <v>79</v>
      </c>
      <c r="AT206" s="199" t="s">
        <v>70</v>
      </c>
      <c r="AU206" s="199" t="s">
        <v>81</v>
      </c>
      <c r="AY206" s="198" t="s">
        <v>153</v>
      </c>
      <c r="BK206" s="200">
        <f>SUM(BK207:BK208)</f>
        <v>0</v>
      </c>
    </row>
    <row r="207" spans="2:65" s="1" customFormat="1" ht="31.5" customHeight="1">
      <c r="B207" s="43"/>
      <c r="C207" s="204" t="s">
        <v>216</v>
      </c>
      <c r="D207" s="204" t="s">
        <v>156</v>
      </c>
      <c r="E207" s="205" t="s">
        <v>1603</v>
      </c>
      <c r="F207" s="206" t="s">
        <v>1604</v>
      </c>
      <c r="G207" s="207" t="s">
        <v>521</v>
      </c>
      <c r="H207" s="208">
        <v>21.824999999999999</v>
      </c>
      <c r="I207" s="209"/>
      <c r="J207" s="210">
        <f>ROUND(I207*H207,2)</f>
        <v>0</v>
      </c>
      <c r="K207" s="206" t="s">
        <v>160</v>
      </c>
      <c r="L207" s="63"/>
      <c r="M207" s="211" t="s">
        <v>21</v>
      </c>
      <c r="N207" s="212" t="s">
        <v>42</v>
      </c>
      <c r="O207" s="44"/>
      <c r="P207" s="213">
        <f>O207*H207</f>
        <v>0</v>
      </c>
      <c r="Q207" s="213">
        <v>2.6360000000000001E-2</v>
      </c>
      <c r="R207" s="213">
        <f>Q207*H207</f>
        <v>0.57530700000000001</v>
      </c>
      <c r="S207" s="213">
        <v>0</v>
      </c>
      <c r="T207" s="214">
        <f>S207*H207</f>
        <v>0</v>
      </c>
      <c r="AR207" s="26" t="s">
        <v>173</v>
      </c>
      <c r="AT207" s="26" t="s">
        <v>156</v>
      </c>
      <c r="AU207" s="26" t="s">
        <v>152</v>
      </c>
      <c r="AY207" s="26" t="s">
        <v>153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6" t="s">
        <v>79</v>
      </c>
      <c r="BK207" s="215">
        <f>ROUND(I207*H207,2)</f>
        <v>0</v>
      </c>
      <c r="BL207" s="26" t="s">
        <v>173</v>
      </c>
      <c r="BM207" s="26" t="s">
        <v>1605</v>
      </c>
    </row>
    <row r="208" spans="2:65" s="12" customFormat="1">
      <c r="B208" s="216"/>
      <c r="C208" s="217"/>
      <c r="D208" s="238" t="s">
        <v>163</v>
      </c>
      <c r="E208" s="245" t="s">
        <v>21</v>
      </c>
      <c r="F208" s="239" t="s">
        <v>1600</v>
      </c>
      <c r="G208" s="217"/>
      <c r="H208" s="240">
        <v>21.824999999999999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163</v>
      </c>
      <c r="AU208" s="227" t="s">
        <v>152</v>
      </c>
      <c r="AV208" s="12" t="s">
        <v>81</v>
      </c>
      <c r="AW208" s="12" t="s">
        <v>35</v>
      </c>
      <c r="AX208" s="12" t="s">
        <v>79</v>
      </c>
      <c r="AY208" s="227" t="s">
        <v>153</v>
      </c>
    </row>
    <row r="209" spans="2:65" s="11" customFormat="1" ht="22.4" customHeight="1">
      <c r="B209" s="187"/>
      <c r="C209" s="188"/>
      <c r="D209" s="201" t="s">
        <v>70</v>
      </c>
      <c r="E209" s="202" t="s">
        <v>161</v>
      </c>
      <c r="F209" s="202" t="s">
        <v>1606</v>
      </c>
      <c r="G209" s="188"/>
      <c r="H209" s="188"/>
      <c r="I209" s="191"/>
      <c r="J209" s="203">
        <f>BK209</f>
        <v>0</v>
      </c>
      <c r="K209" s="188"/>
      <c r="L209" s="193"/>
      <c r="M209" s="194"/>
      <c r="N209" s="195"/>
      <c r="O209" s="195"/>
      <c r="P209" s="196">
        <f>SUM(P210:P214)</f>
        <v>0</v>
      </c>
      <c r="Q209" s="195"/>
      <c r="R209" s="196">
        <f>SUM(R210:R214)</f>
        <v>0.90717999999999999</v>
      </c>
      <c r="S209" s="195"/>
      <c r="T209" s="197">
        <f>SUM(T210:T214)</f>
        <v>0</v>
      </c>
      <c r="AR209" s="198" t="s">
        <v>79</v>
      </c>
      <c r="AT209" s="199" t="s">
        <v>70</v>
      </c>
      <c r="AU209" s="199" t="s">
        <v>81</v>
      </c>
      <c r="AY209" s="198" t="s">
        <v>153</v>
      </c>
      <c r="BK209" s="200">
        <f>SUM(BK210:BK214)</f>
        <v>0</v>
      </c>
    </row>
    <row r="210" spans="2:65" s="1" customFormat="1" ht="31.5" customHeight="1">
      <c r="B210" s="43"/>
      <c r="C210" s="204" t="s">
        <v>221</v>
      </c>
      <c r="D210" s="204" t="s">
        <v>156</v>
      </c>
      <c r="E210" s="205" t="s">
        <v>1607</v>
      </c>
      <c r="F210" s="206" t="s">
        <v>1608</v>
      </c>
      <c r="G210" s="207" t="s">
        <v>159</v>
      </c>
      <c r="H210" s="208">
        <v>1</v>
      </c>
      <c r="I210" s="209"/>
      <c r="J210" s="210">
        <f>ROUND(I210*H210,2)</f>
        <v>0</v>
      </c>
      <c r="K210" s="206" t="s">
        <v>160</v>
      </c>
      <c r="L210" s="63"/>
      <c r="M210" s="211" t="s">
        <v>21</v>
      </c>
      <c r="N210" s="212" t="s">
        <v>42</v>
      </c>
      <c r="O210" s="44"/>
      <c r="P210" s="213">
        <f>O210*H210</f>
        <v>0</v>
      </c>
      <c r="Q210" s="213">
        <v>4.8000000000000001E-4</v>
      </c>
      <c r="R210" s="213">
        <f>Q210*H210</f>
        <v>4.8000000000000001E-4</v>
      </c>
      <c r="S210" s="213">
        <v>0</v>
      </c>
      <c r="T210" s="214">
        <f>S210*H210</f>
        <v>0</v>
      </c>
      <c r="AR210" s="26" t="s">
        <v>173</v>
      </c>
      <c r="AT210" s="26" t="s">
        <v>156</v>
      </c>
      <c r="AU210" s="26" t="s">
        <v>152</v>
      </c>
      <c r="AY210" s="26" t="s">
        <v>153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79</v>
      </c>
      <c r="BK210" s="215">
        <f>ROUND(I210*H210,2)</f>
        <v>0</v>
      </c>
      <c r="BL210" s="26" t="s">
        <v>173</v>
      </c>
      <c r="BM210" s="26" t="s">
        <v>1609</v>
      </c>
    </row>
    <row r="211" spans="2:65" s="1" customFormat="1" ht="22.5" customHeight="1">
      <c r="B211" s="43"/>
      <c r="C211" s="228" t="s">
        <v>225</v>
      </c>
      <c r="D211" s="228" t="s">
        <v>150</v>
      </c>
      <c r="E211" s="229" t="s">
        <v>1610</v>
      </c>
      <c r="F211" s="230" t="s">
        <v>1611</v>
      </c>
      <c r="G211" s="231" t="s">
        <v>159</v>
      </c>
      <c r="H211" s="232">
        <v>1</v>
      </c>
      <c r="I211" s="233"/>
      <c r="J211" s="234">
        <f>ROUND(I211*H211,2)</f>
        <v>0</v>
      </c>
      <c r="K211" s="230" t="s">
        <v>160</v>
      </c>
      <c r="L211" s="235"/>
      <c r="M211" s="236" t="s">
        <v>21</v>
      </c>
      <c r="N211" s="237" t="s">
        <v>42</v>
      </c>
      <c r="O211" s="44"/>
      <c r="P211" s="213">
        <f>O211*H211</f>
        <v>0</v>
      </c>
      <c r="Q211" s="213">
        <v>1.12E-2</v>
      </c>
      <c r="R211" s="213">
        <f>Q211*H211</f>
        <v>1.12E-2</v>
      </c>
      <c r="S211" s="213">
        <v>0</v>
      </c>
      <c r="T211" s="214">
        <f>S211*H211</f>
        <v>0</v>
      </c>
      <c r="AR211" s="26" t="s">
        <v>192</v>
      </c>
      <c r="AT211" s="26" t="s">
        <v>150</v>
      </c>
      <c r="AU211" s="26" t="s">
        <v>152</v>
      </c>
      <c r="AY211" s="26" t="s">
        <v>153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79</v>
      </c>
      <c r="BK211" s="215">
        <f>ROUND(I211*H211,2)</f>
        <v>0</v>
      </c>
      <c r="BL211" s="26" t="s">
        <v>173</v>
      </c>
      <c r="BM211" s="26" t="s">
        <v>1612</v>
      </c>
    </row>
    <row r="212" spans="2:65" s="1" customFormat="1" ht="31.5" customHeight="1">
      <c r="B212" s="43"/>
      <c r="C212" s="204" t="s">
        <v>9</v>
      </c>
      <c r="D212" s="204" t="s">
        <v>156</v>
      </c>
      <c r="E212" s="205" t="s">
        <v>1613</v>
      </c>
      <c r="F212" s="206" t="s">
        <v>1614</v>
      </c>
      <c r="G212" s="207" t="s">
        <v>159</v>
      </c>
      <c r="H212" s="208">
        <v>1</v>
      </c>
      <c r="I212" s="209"/>
      <c r="J212" s="210">
        <f>ROUND(I212*H212,2)</f>
        <v>0</v>
      </c>
      <c r="K212" s="206" t="s">
        <v>160</v>
      </c>
      <c r="L212" s="63"/>
      <c r="M212" s="211" t="s">
        <v>21</v>
      </c>
      <c r="N212" s="212" t="s">
        <v>42</v>
      </c>
      <c r="O212" s="44"/>
      <c r="P212" s="213">
        <f>O212*H212</f>
        <v>0</v>
      </c>
      <c r="Q212" s="213">
        <v>0.44169999999999998</v>
      </c>
      <c r="R212" s="213">
        <f>Q212*H212</f>
        <v>0.44169999999999998</v>
      </c>
      <c r="S212" s="213">
        <v>0</v>
      </c>
      <c r="T212" s="214">
        <f>S212*H212</f>
        <v>0</v>
      </c>
      <c r="AR212" s="26" t="s">
        <v>173</v>
      </c>
      <c r="AT212" s="26" t="s">
        <v>156</v>
      </c>
      <c r="AU212" s="26" t="s">
        <v>152</v>
      </c>
      <c r="AY212" s="26" t="s">
        <v>153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6" t="s">
        <v>79</v>
      </c>
      <c r="BK212" s="215">
        <f>ROUND(I212*H212,2)</f>
        <v>0</v>
      </c>
      <c r="BL212" s="26" t="s">
        <v>173</v>
      </c>
      <c r="BM212" s="26" t="s">
        <v>1615</v>
      </c>
    </row>
    <row r="213" spans="2:65" s="1" customFormat="1" ht="22.5" customHeight="1">
      <c r="B213" s="43"/>
      <c r="C213" s="228" t="s">
        <v>232</v>
      </c>
      <c r="D213" s="228" t="s">
        <v>150</v>
      </c>
      <c r="E213" s="229" t="s">
        <v>1616</v>
      </c>
      <c r="F213" s="230" t="s">
        <v>1617</v>
      </c>
      <c r="G213" s="231" t="s">
        <v>159</v>
      </c>
      <c r="H213" s="232">
        <v>1</v>
      </c>
      <c r="I213" s="233"/>
      <c r="J213" s="234">
        <f>ROUND(I213*H213,2)</f>
        <v>0</v>
      </c>
      <c r="K213" s="230" t="s">
        <v>160</v>
      </c>
      <c r="L213" s="235"/>
      <c r="M213" s="236" t="s">
        <v>21</v>
      </c>
      <c r="N213" s="237" t="s">
        <v>42</v>
      </c>
      <c r="O213" s="44"/>
      <c r="P213" s="213">
        <f>O213*H213</f>
        <v>0</v>
      </c>
      <c r="Q213" s="213">
        <v>1.21E-2</v>
      </c>
      <c r="R213" s="213">
        <f>Q213*H213</f>
        <v>1.21E-2</v>
      </c>
      <c r="S213" s="213">
        <v>0</v>
      </c>
      <c r="T213" s="214">
        <f>S213*H213</f>
        <v>0</v>
      </c>
      <c r="AR213" s="26" t="s">
        <v>192</v>
      </c>
      <c r="AT213" s="26" t="s">
        <v>150</v>
      </c>
      <c r="AU213" s="26" t="s">
        <v>152</v>
      </c>
      <c r="AY213" s="26" t="s">
        <v>153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79</v>
      </c>
      <c r="BK213" s="215">
        <f>ROUND(I213*H213,2)</f>
        <v>0</v>
      </c>
      <c r="BL213" s="26" t="s">
        <v>173</v>
      </c>
      <c r="BM213" s="26" t="s">
        <v>1618</v>
      </c>
    </row>
    <row r="214" spans="2:65" s="1" customFormat="1" ht="22.5" customHeight="1">
      <c r="B214" s="43"/>
      <c r="C214" s="228" t="s">
        <v>236</v>
      </c>
      <c r="D214" s="228" t="s">
        <v>150</v>
      </c>
      <c r="E214" s="229" t="s">
        <v>1619</v>
      </c>
      <c r="F214" s="230" t="s">
        <v>1620</v>
      </c>
      <c r="G214" s="231" t="s">
        <v>159</v>
      </c>
      <c r="H214" s="232">
        <v>1</v>
      </c>
      <c r="I214" s="233"/>
      <c r="J214" s="234">
        <f>ROUND(I214*H214,2)</f>
        <v>0</v>
      </c>
      <c r="K214" s="230" t="s">
        <v>21</v>
      </c>
      <c r="L214" s="235"/>
      <c r="M214" s="236" t="s">
        <v>21</v>
      </c>
      <c r="N214" s="237" t="s">
        <v>42</v>
      </c>
      <c r="O214" s="44"/>
      <c r="P214" s="213">
        <f>O214*H214</f>
        <v>0</v>
      </c>
      <c r="Q214" s="213">
        <v>0.44169999999999998</v>
      </c>
      <c r="R214" s="213">
        <f>Q214*H214</f>
        <v>0.44169999999999998</v>
      </c>
      <c r="S214" s="213">
        <v>0</v>
      </c>
      <c r="T214" s="214">
        <f>S214*H214</f>
        <v>0</v>
      </c>
      <c r="AR214" s="26" t="s">
        <v>192</v>
      </c>
      <c r="AT214" s="26" t="s">
        <v>150</v>
      </c>
      <c r="AU214" s="26" t="s">
        <v>152</v>
      </c>
      <c r="AY214" s="26" t="s">
        <v>153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79</v>
      </c>
      <c r="BK214" s="215">
        <f>ROUND(I214*H214,2)</f>
        <v>0</v>
      </c>
      <c r="BL214" s="26" t="s">
        <v>173</v>
      </c>
      <c r="BM214" s="26" t="s">
        <v>1621</v>
      </c>
    </row>
    <row r="215" spans="2:65" s="11" customFormat="1" ht="29.9" customHeight="1">
      <c r="B215" s="187"/>
      <c r="C215" s="188"/>
      <c r="D215" s="189" t="s">
        <v>70</v>
      </c>
      <c r="E215" s="276" t="s">
        <v>196</v>
      </c>
      <c r="F215" s="276" t="s">
        <v>318</v>
      </c>
      <c r="G215" s="188"/>
      <c r="H215" s="188"/>
      <c r="I215" s="191"/>
      <c r="J215" s="277">
        <f>BK215</f>
        <v>0</v>
      </c>
      <c r="K215" s="188"/>
      <c r="L215" s="193"/>
      <c r="M215" s="194"/>
      <c r="N215" s="195"/>
      <c r="O215" s="195"/>
      <c r="P215" s="196">
        <f>P216+P218+P225+P228+P289+P309</f>
        <v>0</v>
      </c>
      <c r="Q215" s="195"/>
      <c r="R215" s="196">
        <f>R216+R218+R225+R228+R289+R309</f>
        <v>1.2282918</v>
      </c>
      <c r="S215" s="195"/>
      <c r="T215" s="197">
        <f>T216+T218+T225+T228+T289+T309</f>
        <v>11.7454</v>
      </c>
      <c r="AR215" s="198" t="s">
        <v>79</v>
      </c>
      <c r="AT215" s="199" t="s">
        <v>70</v>
      </c>
      <c r="AU215" s="199" t="s">
        <v>79</v>
      </c>
      <c r="AY215" s="198" t="s">
        <v>153</v>
      </c>
      <c r="BK215" s="200">
        <f>BK216+BK218+BK225+BK228+BK289+BK309</f>
        <v>0</v>
      </c>
    </row>
    <row r="216" spans="2:65" s="11" customFormat="1" ht="14.9" customHeight="1">
      <c r="B216" s="187"/>
      <c r="C216" s="188"/>
      <c r="D216" s="201" t="s">
        <v>70</v>
      </c>
      <c r="E216" s="202" t="s">
        <v>649</v>
      </c>
      <c r="F216" s="202" t="s">
        <v>1622</v>
      </c>
      <c r="G216" s="188"/>
      <c r="H216" s="188"/>
      <c r="I216" s="191"/>
      <c r="J216" s="203">
        <f>BK216</f>
        <v>0</v>
      </c>
      <c r="K216" s="188"/>
      <c r="L216" s="193"/>
      <c r="M216" s="194"/>
      <c r="N216" s="195"/>
      <c r="O216" s="195"/>
      <c r="P216" s="196">
        <f>P217</f>
        <v>0</v>
      </c>
      <c r="Q216" s="195"/>
      <c r="R216" s="196">
        <f>R217</f>
        <v>4.9089599999999997E-2</v>
      </c>
      <c r="S216" s="195"/>
      <c r="T216" s="197">
        <f>T217</f>
        <v>0</v>
      </c>
      <c r="AR216" s="198" t="s">
        <v>79</v>
      </c>
      <c r="AT216" s="199" t="s">
        <v>70</v>
      </c>
      <c r="AU216" s="199" t="s">
        <v>81</v>
      </c>
      <c r="AY216" s="198" t="s">
        <v>153</v>
      </c>
      <c r="BK216" s="200">
        <f>BK217</f>
        <v>0</v>
      </c>
    </row>
    <row r="217" spans="2:65" s="1" customFormat="1" ht="31.5" customHeight="1">
      <c r="B217" s="43"/>
      <c r="C217" s="204" t="s">
        <v>270</v>
      </c>
      <c r="D217" s="204" t="s">
        <v>156</v>
      </c>
      <c r="E217" s="205" t="s">
        <v>1623</v>
      </c>
      <c r="F217" s="206" t="s">
        <v>1624</v>
      </c>
      <c r="G217" s="207" t="s">
        <v>521</v>
      </c>
      <c r="H217" s="208">
        <v>233.76</v>
      </c>
      <c r="I217" s="209"/>
      <c r="J217" s="210">
        <f>ROUND(I217*H217,2)</f>
        <v>0</v>
      </c>
      <c r="K217" s="206" t="s">
        <v>160</v>
      </c>
      <c r="L217" s="63"/>
      <c r="M217" s="211" t="s">
        <v>21</v>
      </c>
      <c r="N217" s="212" t="s">
        <v>42</v>
      </c>
      <c r="O217" s="44"/>
      <c r="P217" s="213">
        <f>O217*H217</f>
        <v>0</v>
      </c>
      <c r="Q217" s="213">
        <v>2.1000000000000001E-4</v>
      </c>
      <c r="R217" s="213">
        <f>Q217*H217</f>
        <v>4.9089599999999997E-2</v>
      </c>
      <c r="S217" s="213">
        <v>0</v>
      </c>
      <c r="T217" s="214">
        <f>S217*H217</f>
        <v>0</v>
      </c>
      <c r="AR217" s="26" t="s">
        <v>173</v>
      </c>
      <c r="AT217" s="26" t="s">
        <v>156</v>
      </c>
      <c r="AU217" s="26" t="s">
        <v>152</v>
      </c>
      <c r="AY217" s="26" t="s">
        <v>153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6" t="s">
        <v>79</v>
      </c>
      <c r="BK217" s="215">
        <f>ROUND(I217*H217,2)</f>
        <v>0</v>
      </c>
      <c r="BL217" s="26" t="s">
        <v>173</v>
      </c>
      <c r="BM217" s="26" t="s">
        <v>1625</v>
      </c>
    </row>
    <row r="218" spans="2:65" s="11" customFormat="1" ht="22.4" customHeight="1">
      <c r="B218" s="187"/>
      <c r="C218" s="188"/>
      <c r="D218" s="201" t="s">
        <v>70</v>
      </c>
      <c r="E218" s="202" t="s">
        <v>653</v>
      </c>
      <c r="F218" s="202" t="s">
        <v>1626</v>
      </c>
      <c r="G218" s="188"/>
      <c r="H218" s="188"/>
      <c r="I218" s="191"/>
      <c r="J218" s="203">
        <f>BK218</f>
        <v>0</v>
      </c>
      <c r="K218" s="188"/>
      <c r="L218" s="193"/>
      <c r="M218" s="194"/>
      <c r="N218" s="195"/>
      <c r="O218" s="195"/>
      <c r="P218" s="196">
        <f>SUM(P219:P224)</f>
        <v>0</v>
      </c>
      <c r="Q218" s="195"/>
      <c r="R218" s="196">
        <f>SUM(R219:R224)</f>
        <v>1.0452287999999998</v>
      </c>
      <c r="S218" s="195"/>
      <c r="T218" s="197">
        <f>SUM(T219:T224)</f>
        <v>0</v>
      </c>
      <c r="AR218" s="198" t="s">
        <v>79</v>
      </c>
      <c r="AT218" s="199" t="s">
        <v>70</v>
      </c>
      <c r="AU218" s="199" t="s">
        <v>81</v>
      </c>
      <c r="AY218" s="198" t="s">
        <v>153</v>
      </c>
      <c r="BK218" s="200">
        <f>SUM(BK219:BK224)</f>
        <v>0</v>
      </c>
    </row>
    <row r="219" spans="2:65" s="1" customFormat="1" ht="82.5" customHeight="1">
      <c r="B219" s="43"/>
      <c r="C219" s="204" t="s">
        <v>278</v>
      </c>
      <c r="D219" s="204" t="s">
        <v>156</v>
      </c>
      <c r="E219" s="205" t="s">
        <v>1627</v>
      </c>
      <c r="F219" s="206" t="s">
        <v>1628</v>
      </c>
      <c r="G219" s="207" t="s">
        <v>521</v>
      </c>
      <c r="H219" s="208">
        <v>354.72</v>
      </c>
      <c r="I219" s="209"/>
      <c r="J219" s="210">
        <f>ROUND(I219*H219,2)</f>
        <v>0</v>
      </c>
      <c r="K219" s="206" t="s">
        <v>160</v>
      </c>
      <c r="L219" s="63"/>
      <c r="M219" s="211" t="s">
        <v>21</v>
      </c>
      <c r="N219" s="212" t="s">
        <v>42</v>
      </c>
      <c r="O219" s="44"/>
      <c r="P219" s="213">
        <f>O219*H219</f>
        <v>0</v>
      </c>
      <c r="Q219" s="213">
        <v>4.0000000000000003E-5</v>
      </c>
      <c r="R219" s="213">
        <f>Q219*H219</f>
        <v>1.4188800000000001E-2</v>
      </c>
      <c r="S219" s="213">
        <v>0</v>
      </c>
      <c r="T219" s="214">
        <f>S219*H219</f>
        <v>0</v>
      </c>
      <c r="AR219" s="26" t="s">
        <v>173</v>
      </c>
      <c r="AT219" s="26" t="s">
        <v>156</v>
      </c>
      <c r="AU219" s="26" t="s">
        <v>152</v>
      </c>
      <c r="AY219" s="26" t="s">
        <v>153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79</v>
      </c>
      <c r="BK219" s="215">
        <f>ROUND(I219*H219,2)</f>
        <v>0</v>
      </c>
      <c r="BL219" s="26" t="s">
        <v>173</v>
      </c>
      <c r="BM219" s="26" t="s">
        <v>1629</v>
      </c>
    </row>
    <row r="220" spans="2:65" s="12" customFormat="1">
      <c r="B220" s="216"/>
      <c r="C220" s="217"/>
      <c r="D220" s="238" t="s">
        <v>163</v>
      </c>
      <c r="E220" s="245" t="s">
        <v>21</v>
      </c>
      <c r="F220" s="239" t="s">
        <v>1630</v>
      </c>
      <c r="G220" s="217"/>
      <c r="H220" s="240">
        <v>233.76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163</v>
      </c>
      <c r="AU220" s="227" t="s">
        <v>152</v>
      </c>
      <c r="AV220" s="12" t="s">
        <v>81</v>
      </c>
      <c r="AW220" s="12" t="s">
        <v>35</v>
      </c>
      <c r="AX220" s="12" t="s">
        <v>71</v>
      </c>
      <c r="AY220" s="227" t="s">
        <v>153</v>
      </c>
    </row>
    <row r="221" spans="2:65" s="12" customFormat="1">
      <c r="B221" s="216"/>
      <c r="C221" s="217"/>
      <c r="D221" s="238" t="s">
        <v>163</v>
      </c>
      <c r="E221" s="245" t="s">
        <v>21</v>
      </c>
      <c r="F221" s="239" t="s">
        <v>1631</v>
      </c>
      <c r="G221" s="217"/>
      <c r="H221" s="240">
        <v>120.96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163</v>
      </c>
      <c r="AU221" s="227" t="s">
        <v>152</v>
      </c>
      <c r="AV221" s="12" t="s">
        <v>81</v>
      </c>
      <c r="AW221" s="12" t="s">
        <v>35</v>
      </c>
      <c r="AX221" s="12" t="s">
        <v>71</v>
      </c>
      <c r="AY221" s="227" t="s">
        <v>153</v>
      </c>
    </row>
    <row r="222" spans="2:65" s="14" customFormat="1">
      <c r="B222" s="262"/>
      <c r="C222" s="263"/>
      <c r="D222" s="218" t="s">
        <v>163</v>
      </c>
      <c r="E222" s="264" t="s">
        <v>21</v>
      </c>
      <c r="F222" s="265" t="s">
        <v>1505</v>
      </c>
      <c r="G222" s="263"/>
      <c r="H222" s="266">
        <v>354.72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AT222" s="272" t="s">
        <v>163</v>
      </c>
      <c r="AU222" s="272" t="s">
        <v>152</v>
      </c>
      <c r="AV222" s="14" t="s">
        <v>173</v>
      </c>
      <c r="AW222" s="14" t="s">
        <v>35</v>
      </c>
      <c r="AX222" s="14" t="s">
        <v>79</v>
      </c>
      <c r="AY222" s="272" t="s">
        <v>153</v>
      </c>
    </row>
    <row r="223" spans="2:65" s="1" customFormat="1" ht="44.25" customHeight="1">
      <c r="B223" s="43"/>
      <c r="C223" s="204" t="s">
        <v>282</v>
      </c>
      <c r="D223" s="204" t="s">
        <v>156</v>
      </c>
      <c r="E223" s="205" t="s">
        <v>1632</v>
      </c>
      <c r="F223" s="206" t="s">
        <v>1633</v>
      </c>
      <c r="G223" s="207" t="s">
        <v>159</v>
      </c>
      <c r="H223" s="208">
        <v>36</v>
      </c>
      <c r="I223" s="209"/>
      <c r="J223" s="210">
        <f>ROUND(I223*H223,2)</f>
        <v>0</v>
      </c>
      <c r="K223" s="206" t="s">
        <v>160</v>
      </c>
      <c r="L223" s="63"/>
      <c r="M223" s="211" t="s">
        <v>21</v>
      </c>
      <c r="N223" s="212" t="s">
        <v>42</v>
      </c>
      <c r="O223" s="44"/>
      <c r="P223" s="213">
        <f>O223*H223</f>
        <v>0</v>
      </c>
      <c r="Q223" s="213">
        <v>2.8639999999999999E-2</v>
      </c>
      <c r="R223" s="213">
        <f>Q223*H223</f>
        <v>1.03104</v>
      </c>
      <c r="S223" s="213">
        <v>0</v>
      </c>
      <c r="T223" s="214">
        <f>S223*H223</f>
        <v>0</v>
      </c>
      <c r="AR223" s="26" t="s">
        <v>173</v>
      </c>
      <c r="AT223" s="26" t="s">
        <v>156</v>
      </c>
      <c r="AU223" s="26" t="s">
        <v>152</v>
      </c>
      <c r="AY223" s="26" t="s">
        <v>153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79</v>
      </c>
      <c r="BK223" s="215">
        <f>ROUND(I223*H223,2)</f>
        <v>0</v>
      </c>
      <c r="BL223" s="26" t="s">
        <v>173</v>
      </c>
      <c r="BM223" s="26" t="s">
        <v>1634</v>
      </c>
    </row>
    <row r="224" spans="2:65" s="12" customFormat="1">
      <c r="B224" s="216"/>
      <c r="C224" s="217"/>
      <c r="D224" s="238" t="s">
        <v>163</v>
      </c>
      <c r="E224" s="245" t="s">
        <v>21</v>
      </c>
      <c r="F224" s="239" t="s">
        <v>1635</v>
      </c>
      <c r="G224" s="217"/>
      <c r="H224" s="240">
        <v>36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163</v>
      </c>
      <c r="AU224" s="227" t="s">
        <v>152</v>
      </c>
      <c r="AV224" s="12" t="s">
        <v>81</v>
      </c>
      <c r="AW224" s="12" t="s">
        <v>35</v>
      </c>
      <c r="AX224" s="12" t="s">
        <v>79</v>
      </c>
      <c r="AY224" s="227" t="s">
        <v>153</v>
      </c>
    </row>
    <row r="225" spans="2:65" s="11" customFormat="1" ht="22.4" customHeight="1">
      <c r="B225" s="187"/>
      <c r="C225" s="188"/>
      <c r="D225" s="201" t="s">
        <v>70</v>
      </c>
      <c r="E225" s="202" t="s">
        <v>658</v>
      </c>
      <c r="F225" s="202" t="s">
        <v>1636</v>
      </c>
      <c r="G225" s="188"/>
      <c r="H225" s="188"/>
      <c r="I225" s="191"/>
      <c r="J225" s="203">
        <f>BK225</f>
        <v>0</v>
      </c>
      <c r="K225" s="188"/>
      <c r="L225" s="193"/>
      <c r="M225" s="194"/>
      <c r="N225" s="195"/>
      <c r="O225" s="195"/>
      <c r="P225" s="196">
        <f>SUM(P226:P227)</f>
        <v>0</v>
      </c>
      <c r="Q225" s="195"/>
      <c r="R225" s="196">
        <f>SUM(R226:R227)</f>
        <v>0</v>
      </c>
      <c r="S225" s="195"/>
      <c r="T225" s="197">
        <f>SUM(T226:T227)</f>
        <v>1.80576</v>
      </c>
      <c r="AR225" s="198" t="s">
        <v>79</v>
      </c>
      <c r="AT225" s="199" t="s">
        <v>70</v>
      </c>
      <c r="AU225" s="199" t="s">
        <v>81</v>
      </c>
      <c r="AY225" s="198" t="s">
        <v>153</v>
      </c>
      <c r="BK225" s="200">
        <f>SUM(BK226:BK227)</f>
        <v>0</v>
      </c>
    </row>
    <row r="226" spans="2:65" s="1" customFormat="1" ht="31.5" customHeight="1">
      <c r="B226" s="43"/>
      <c r="C226" s="204" t="s">
        <v>288</v>
      </c>
      <c r="D226" s="204" t="s">
        <v>156</v>
      </c>
      <c r="E226" s="205" t="s">
        <v>1637</v>
      </c>
      <c r="F226" s="206" t="s">
        <v>1638</v>
      </c>
      <c r="G226" s="207" t="s">
        <v>521</v>
      </c>
      <c r="H226" s="208">
        <v>27.36</v>
      </c>
      <c r="I226" s="209"/>
      <c r="J226" s="210">
        <f>ROUND(I226*H226,2)</f>
        <v>0</v>
      </c>
      <c r="K226" s="206" t="s">
        <v>160</v>
      </c>
      <c r="L226" s="63"/>
      <c r="M226" s="211" t="s">
        <v>21</v>
      </c>
      <c r="N226" s="212" t="s">
        <v>42</v>
      </c>
      <c r="O226" s="44"/>
      <c r="P226" s="213">
        <f>O226*H226</f>
        <v>0</v>
      </c>
      <c r="Q226" s="213">
        <v>0</v>
      </c>
      <c r="R226" s="213">
        <f>Q226*H226</f>
        <v>0</v>
      </c>
      <c r="S226" s="213">
        <v>6.6000000000000003E-2</v>
      </c>
      <c r="T226" s="214">
        <f>S226*H226</f>
        <v>1.80576</v>
      </c>
      <c r="AR226" s="26" t="s">
        <v>173</v>
      </c>
      <c r="AT226" s="26" t="s">
        <v>156</v>
      </c>
      <c r="AU226" s="26" t="s">
        <v>152</v>
      </c>
      <c r="AY226" s="26" t="s">
        <v>153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6" t="s">
        <v>79</v>
      </c>
      <c r="BK226" s="215">
        <f>ROUND(I226*H226,2)</f>
        <v>0</v>
      </c>
      <c r="BL226" s="26" t="s">
        <v>173</v>
      </c>
      <c r="BM226" s="26" t="s">
        <v>1639</v>
      </c>
    </row>
    <row r="227" spans="2:65" s="12" customFormat="1">
      <c r="B227" s="216"/>
      <c r="C227" s="217"/>
      <c r="D227" s="238" t="s">
        <v>163</v>
      </c>
      <c r="E227" s="245" t="s">
        <v>21</v>
      </c>
      <c r="F227" s="239" t="s">
        <v>1640</v>
      </c>
      <c r="G227" s="217"/>
      <c r="H227" s="240">
        <v>27.36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163</v>
      </c>
      <c r="AU227" s="227" t="s">
        <v>152</v>
      </c>
      <c r="AV227" s="12" t="s">
        <v>81</v>
      </c>
      <c r="AW227" s="12" t="s">
        <v>35</v>
      </c>
      <c r="AX227" s="12" t="s">
        <v>79</v>
      </c>
      <c r="AY227" s="227" t="s">
        <v>153</v>
      </c>
    </row>
    <row r="228" spans="2:65" s="11" customFormat="1" ht="22.4" customHeight="1">
      <c r="B228" s="187"/>
      <c r="C228" s="188"/>
      <c r="D228" s="201" t="s">
        <v>70</v>
      </c>
      <c r="E228" s="202" t="s">
        <v>662</v>
      </c>
      <c r="F228" s="202" t="s">
        <v>1641</v>
      </c>
      <c r="G228" s="188"/>
      <c r="H228" s="188"/>
      <c r="I228" s="191"/>
      <c r="J228" s="203">
        <f>BK228</f>
        <v>0</v>
      </c>
      <c r="K228" s="188"/>
      <c r="L228" s="193"/>
      <c r="M228" s="194"/>
      <c r="N228" s="195"/>
      <c r="O228" s="195"/>
      <c r="P228" s="196">
        <f>SUM(P229:P288)</f>
        <v>0</v>
      </c>
      <c r="Q228" s="195"/>
      <c r="R228" s="196">
        <f>SUM(R229:R288)</f>
        <v>7.1288000000000002E-3</v>
      </c>
      <c r="S228" s="195"/>
      <c r="T228" s="197">
        <f>SUM(T229:T288)</f>
        <v>9.9396400000000007</v>
      </c>
      <c r="AR228" s="198" t="s">
        <v>79</v>
      </c>
      <c r="AT228" s="199" t="s">
        <v>70</v>
      </c>
      <c r="AU228" s="199" t="s">
        <v>81</v>
      </c>
      <c r="AY228" s="198" t="s">
        <v>153</v>
      </c>
      <c r="BK228" s="200">
        <f>SUM(BK229:BK288)</f>
        <v>0</v>
      </c>
    </row>
    <row r="229" spans="2:65" s="1" customFormat="1" ht="44.25" customHeight="1">
      <c r="B229" s="43"/>
      <c r="C229" s="204" t="s">
        <v>294</v>
      </c>
      <c r="D229" s="204" t="s">
        <v>156</v>
      </c>
      <c r="E229" s="205" t="s">
        <v>1642</v>
      </c>
      <c r="F229" s="206" t="s">
        <v>1643</v>
      </c>
      <c r="G229" s="207" t="s">
        <v>159</v>
      </c>
      <c r="H229" s="208">
        <v>1</v>
      </c>
      <c r="I229" s="209"/>
      <c r="J229" s="210">
        <f>ROUND(I229*H229,2)</f>
        <v>0</v>
      </c>
      <c r="K229" s="206" t="s">
        <v>160</v>
      </c>
      <c r="L229" s="63"/>
      <c r="M229" s="211" t="s">
        <v>21</v>
      </c>
      <c r="N229" s="212" t="s">
        <v>42</v>
      </c>
      <c r="O229" s="44"/>
      <c r="P229" s="213">
        <f>O229*H229</f>
        <v>0</v>
      </c>
      <c r="Q229" s="213">
        <v>0</v>
      </c>
      <c r="R229" s="213">
        <f>Q229*H229</f>
        <v>0</v>
      </c>
      <c r="S229" s="213">
        <v>0.27600000000000002</v>
      </c>
      <c r="T229" s="214">
        <f>S229*H229</f>
        <v>0.27600000000000002</v>
      </c>
      <c r="AR229" s="26" t="s">
        <v>173</v>
      </c>
      <c r="AT229" s="26" t="s">
        <v>156</v>
      </c>
      <c r="AU229" s="26" t="s">
        <v>152</v>
      </c>
      <c r="AY229" s="26" t="s">
        <v>153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6" t="s">
        <v>79</v>
      </c>
      <c r="BK229" s="215">
        <f>ROUND(I229*H229,2)</f>
        <v>0</v>
      </c>
      <c r="BL229" s="26" t="s">
        <v>173</v>
      </c>
      <c r="BM229" s="26" t="s">
        <v>1644</v>
      </c>
    </row>
    <row r="230" spans="2:65" s="12" customFormat="1">
      <c r="B230" s="216"/>
      <c r="C230" s="217"/>
      <c r="D230" s="218" t="s">
        <v>163</v>
      </c>
      <c r="E230" s="219" t="s">
        <v>21</v>
      </c>
      <c r="F230" s="220" t="s">
        <v>1645</v>
      </c>
      <c r="G230" s="217"/>
      <c r="H230" s="221">
        <v>1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163</v>
      </c>
      <c r="AU230" s="227" t="s">
        <v>152</v>
      </c>
      <c r="AV230" s="12" t="s">
        <v>81</v>
      </c>
      <c r="AW230" s="12" t="s">
        <v>35</v>
      </c>
      <c r="AX230" s="12" t="s">
        <v>79</v>
      </c>
      <c r="AY230" s="227" t="s">
        <v>153</v>
      </c>
    </row>
    <row r="231" spans="2:65" s="1" customFormat="1" ht="31.5" customHeight="1">
      <c r="B231" s="43"/>
      <c r="C231" s="204" t="s">
        <v>299</v>
      </c>
      <c r="D231" s="204" t="s">
        <v>156</v>
      </c>
      <c r="E231" s="205" t="s">
        <v>1646</v>
      </c>
      <c r="F231" s="206" t="s">
        <v>1647</v>
      </c>
      <c r="G231" s="207" t="s">
        <v>159</v>
      </c>
      <c r="H231" s="208">
        <v>17</v>
      </c>
      <c r="I231" s="209"/>
      <c r="J231" s="210">
        <f>ROUND(I231*H231,2)</f>
        <v>0</v>
      </c>
      <c r="K231" s="206" t="s">
        <v>160</v>
      </c>
      <c r="L231" s="63"/>
      <c r="M231" s="211" t="s">
        <v>21</v>
      </c>
      <c r="N231" s="212" t="s">
        <v>42</v>
      </c>
      <c r="O231" s="44"/>
      <c r="P231" s="213">
        <f>O231*H231</f>
        <v>0</v>
      </c>
      <c r="Q231" s="213">
        <v>0</v>
      </c>
      <c r="R231" s="213">
        <f>Q231*H231</f>
        <v>0</v>
      </c>
      <c r="S231" s="213">
        <v>3.1E-2</v>
      </c>
      <c r="T231" s="214">
        <f>S231*H231</f>
        <v>0.52700000000000002</v>
      </c>
      <c r="AR231" s="26" t="s">
        <v>173</v>
      </c>
      <c r="AT231" s="26" t="s">
        <v>156</v>
      </c>
      <c r="AU231" s="26" t="s">
        <v>152</v>
      </c>
      <c r="AY231" s="26" t="s">
        <v>153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6" t="s">
        <v>79</v>
      </c>
      <c r="BK231" s="215">
        <f>ROUND(I231*H231,2)</f>
        <v>0</v>
      </c>
      <c r="BL231" s="26" t="s">
        <v>173</v>
      </c>
      <c r="BM231" s="26" t="s">
        <v>1648</v>
      </c>
    </row>
    <row r="232" spans="2:65" s="13" customFormat="1">
      <c r="B232" s="251"/>
      <c r="C232" s="252"/>
      <c r="D232" s="238" t="s">
        <v>163</v>
      </c>
      <c r="E232" s="253" t="s">
        <v>21</v>
      </c>
      <c r="F232" s="254" t="s">
        <v>1558</v>
      </c>
      <c r="G232" s="252"/>
      <c r="H232" s="255" t="s">
        <v>21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AT232" s="261" t="s">
        <v>163</v>
      </c>
      <c r="AU232" s="261" t="s">
        <v>152</v>
      </c>
      <c r="AV232" s="13" t="s">
        <v>79</v>
      </c>
      <c r="AW232" s="13" t="s">
        <v>35</v>
      </c>
      <c r="AX232" s="13" t="s">
        <v>71</v>
      </c>
      <c r="AY232" s="261" t="s">
        <v>153</v>
      </c>
    </row>
    <row r="233" spans="2:65" s="12" customFormat="1">
      <c r="B233" s="216"/>
      <c r="C233" s="217"/>
      <c r="D233" s="238" t="s">
        <v>163</v>
      </c>
      <c r="E233" s="245" t="s">
        <v>21</v>
      </c>
      <c r="F233" s="239" t="s">
        <v>262</v>
      </c>
      <c r="G233" s="217"/>
      <c r="H233" s="240">
        <v>17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163</v>
      </c>
      <c r="AU233" s="227" t="s">
        <v>152</v>
      </c>
      <c r="AV233" s="12" t="s">
        <v>81</v>
      </c>
      <c r="AW233" s="12" t="s">
        <v>35</v>
      </c>
      <c r="AX233" s="12" t="s">
        <v>71</v>
      </c>
      <c r="AY233" s="227" t="s">
        <v>153</v>
      </c>
    </row>
    <row r="234" spans="2:65" s="14" customFormat="1">
      <c r="B234" s="262"/>
      <c r="C234" s="263"/>
      <c r="D234" s="218" t="s">
        <v>163</v>
      </c>
      <c r="E234" s="264" t="s">
        <v>21</v>
      </c>
      <c r="F234" s="265" t="s">
        <v>1505</v>
      </c>
      <c r="G234" s="263"/>
      <c r="H234" s="266">
        <v>17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AT234" s="272" t="s">
        <v>163</v>
      </c>
      <c r="AU234" s="272" t="s">
        <v>152</v>
      </c>
      <c r="AV234" s="14" t="s">
        <v>173</v>
      </c>
      <c r="AW234" s="14" t="s">
        <v>35</v>
      </c>
      <c r="AX234" s="14" t="s">
        <v>79</v>
      </c>
      <c r="AY234" s="272" t="s">
        <v>153</v>
      </c>
    </row>
    <row r="235" spans="2:65" s="1" customFormat="1" ht="31.5" customHeight="1">
      <c r="B235" s="43"/>
      <c r="C235" s="204" t="s">
        <v>399</v>
      </c>
      <c r="D235" s="204" t="s">
        <v>156</v>
      </c>
      <c r="E235" s="205" t="s">
        <v>1649</v>
      </c>
      <c r="F235" s="206" t="s">
        <v>1650</v>
      </c>
      <c r="G235" s="207" t="s">
        <v>189</v>
      </c>
      <c r="H235" s="208">
        <v>0.2</v>
      </c>
      <c r="I235" s="209"/>
      <c r="J235" s="210">
        <f>ROUND(I235*H235,2)</f>
        <v>0</v>
      </c>
      <c r="K235" s="206" t="s">
        <v>160</v>
      </c>
      <c r="L235" s="63"/>
      <c r="M235" s="211" t="s">
        <v>21</v>
      </c>
      <c r="N235" s="212" t="s">
        <v>42</v>
      </c>
      <c r="O235" s="44"/>
      <c r="P235" s="213">
        <f>O235*H235</f>
        <v>0</v>
      </c>
      <c r="Q235" s="213">
        <v>8.1999999999999998E-4</v>
      </c>
      <c r="R235" s="213">
        <f>Q235*H235</f>
        <v>1.64E-4</v>
      </c>
      <c r="S235" s="213">
        <v>1.0999999999999999E-2</v>
      </c>
      <c r="T235" s="214">
        <f>S235*H235</f>
        <v>2.2000000000000001E-3</v>
      </c>
      <c r="AR235" s="26" t="s">
        <v>173</v>
      </c>
      <c r="AT235" s="26" t="s">
        <v>156</v>
      </c>
      <c r="AU235" s="26" t="s">
        <v>152</v>
      </c>
      <c r="AY235" s="26" t="s">
        <v>153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6" t="s">
        <v>79</v>
      </c>
      <c r="BK235" s="215">
        <f>ROUND(I235*H235,2)</f>
        <v>0</v>
      </c>
      <c r="BL235" s="26" t="s">
        <v>173</v>
      </c>
      <c r="BM235" s="26" t="s">
        <v>1651</v>
      </c>
    </row>
    <row r="236" spans="2:65" s="12" customFormat="1">
      <c r="B236" s="216"/>
      <c r="C236" s="217"/>
      <c r="D236" s="218" t="s">
        <v>163</v>
      </c>
      <c r="E236" s="219" t="s">
        <v>21</v>
      </c>
      <c r="F236" s="220" t="s">
        <v>1652</v>
      </c>
      <c r="G236" s="217"/>
      <c r="H236" s="221">
        <v>0.2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163</v>
      </c>
      <c r="AU236" s="227" t="s">
        <v>152</v>
      </c>
      <c r="AV236" s="12" t="s">
        <v>81</v>
      </c>
      <c r="AW236" s="12" t="s">
        <v>35</v>
      </c>
      <c r="AX236" s="12" t="s">
        <v>79</v>
      </c>
      <c r="AY236" s="227" t="s">
        <v>153</v>
      </c>
    </row>
    <row r="237" spans="2:65" s="1" customFormat="1" ht="31.5" customHeight="1">
      <c r="B237" s="43"/>
      <c r="C237" s="204" t="s">
        <v>403</v>
      </c>
      <c r="D237" s="204" t="s">
        <v>156</v>
      </c>
      <c r="E237" s="205" t="s">
        <v>1653</v>
      </c>
      <c r="F237" s="206" t="s">
        <v>1654</v>
      </c>
      <c r="G237" s="207" t="s">
        <v>189</v>
      </c>
      <c r="H237" s="208">
        <v>6</v>
      </c>
      <c r="I237" s="209"/>
      <c r="J237" s="210">
        <f>ROUND(I237*H237,2)</f>
        <v>0</v>
      </c>
      <c r="K237" s="206" t="s">
        <v>160</v>
      </c>
      <c r="L237" s="63"/>
      <c r="M237" s="211" t="s">
        <v>21</v>
      </c>
      <c r="N237" s="212" t="s">
        <v>42</v>
      </c>
      <c r="O237" s="44"/>
      <c r="P237" s="213">
        <f>O237*H237</f>
        <v>0</v>
      </c>
      <c r="Q237" s="213">
        <v>9.6000000000000002E-4</v>
      </c>
      <c r="R237" s="213">
        <f>Q237*H237</f>
        <v>5.7600000000000004E-3</v>
      </c>
      <c r="S237" s="213">
        <v>3.1E-2</v>
      </c>
      <c r="T237" s="214">
        <f>S237*H237</f>
        <v>0.186</v>
      </c>
      <c r="AR237" s="26" t="s">
        <v>173</v>
      </c>
      <c r="AT237" s="26" t="s">
        <v>156</v>
      </c>
      <c r="AU237" s="26" t="s">
        <v>152</v>
      </c>
      <c r="AY237" s="26" t="s">
        <v>153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79</v>
      </c>
      <c r="BK237" s="215">
        <f>ROUND(I237*H237,2)</f>
        <v>0</v>
      </c>
      <c r="BL237" s="26" t="s">
        <v>173</v>
      </c>
      <c r="BM237" s="26" t="s">
        <v>1655</v>
      </c>
    </row>
    <row r="238" spans="2:65" s="12" customFormat="1">
      <c r="B238" s="216"/>
      <c r="C238" s="217"/>
      <c r="D238" s="218" t="s">
        <v>163</v>
      </c>
      <c r="E238" s="219" t="s">
        <v>21</v>
      </c>
      <c r="F238" s="220" t="s">
        <v>1656</v>
      </c>
      <c r="G238" s="217"/>
      <c r="H238" s="221">
        <v>6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163</v>
      </c>
      <c r="AU238" s="227" t="s">
        <v>152</v>
      </c>
      <c r="AV238" s="12" t="s">
        <v>81</v>
      </c>
      <c r="AW238" s="12" t="s">
        <v>35</v>
      </c>
      <c r="AX238" s="12" t="s">
        <v>79</v>
      </c>
      <c r="AY238" s="227" t="s">
        <v>153</v>
      </c>
    </row>
    <row r="239" spans="2:65" s="1" customFormat="1" ht="31.5" customHeight="1">
      <c r="B239" s="43"/>
      <c r="C239" s="204" t="s">
        <v>405</v>
      </c>
      <c r="D239" s="204" t="s">
        <v>156</v>
      </c>
      <c r="E239" s="205" t="s">
        <v>1657</v>
      </c>
      <c r="F239" s="206" t="s">
        <v>1658</v>
      </c>
      <c r="G239" s="207" t="s">
        <v>189</v>
      </c>
      <c r="H239" s="208">
        <v>40.159999999999997</v>
      </c>
      <c r="I239" s="209"/>
      <c r="J239" s="210">
        <f>ROUND(I239*H239,2)</f>
        <v>0</v>
      </c>
      <c r="K239" s="206" t="s">
        <v>160</v>
      </c>
      <c r="L239" s="63"/>
      <c r="M239" s="211" t="s">
        <v>21</v>
      </c>
      <c r="N239" s="212" t="s">
        <v>42</v>
      </c>
      <c r="O239" s="44"/>
      <c r="P239" s="213">
        <f>O239*H239</f>
        <v>0</v>
      </c>
      <c r="Q239" s="213">
        <v>3.0000000000000001E-5</v>
      </c>
      <c r="R239" s="213">
        <f>Q239*H239</f>
        <v>1.2048E-3</v>
      </c>
      <c r="S239" s="213">
        <v>0</v>
      </c>
      <c r="T239" s="214">
        <f>S239*H239</f>
        <v>0</v>
      </c>
      <c r="AR239" s="26" t="s">
        <v>173</v>
      </c>
      <c r="AT239" s="26" t="s">
        <v>156</v>
      </c>
      <c r="AU239" s="26" t="s">
        <v>152</v>
      </c>
      <c r="AY239" s="26" t="s">
        <v>153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79</v>
      </c>
      <c r="BK239" s="215">
        <f>ROUND(I239*H239,2)</f>
        <v>0</v>
      </c>
      <c r="BL239" s="26" t="s">
        <v>173</v>
      </c>
      <c r="BM239" s="26" t="s">
        <v>1659</v>
      </c>
    </row>
    <row r="240" spans="2:65" s="13" customFormat="1">
      <c r="B240" s="251"/>
      <c r="C240" s="252"/>
      <c r="D240" s="238" t="s">
        <v>163</v>
      </c>
      <c r="E240" s="253" t="s">
        <v>21</v>
      </c>
      <c r="F240" s="254" t="s">
        <v>1660</v>
      </c>
      <c r="G240" s="252"/>
      <c r="H240" s="255" t="s">
        <v>21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AT240" s="261" t="s">
        <v>163</v>
      </c>
      <c r="AU240" s="261" t="s">
        <v>152</v>
      </c>
      <c r="AV240" s="13" t="s">
        <v>79</v>
      </c>
      <c r="AW240" s="13" t="s">
        <v>35</v>
      </c>
      <c r="AX240" s="13" t="s">
        <v>71</v>
      </c>
      <c r="AY240" s="261" t="s">
        <v>153</v>
      </c>
    </row>
    <row r="241" spans="2:65" s="12" customFormat="1">
      <c r="B241" s="216"/>
      <c r="C241" s="217"/>
      <c r="D241" s="238" t="s">
        <v>163</v>
      </c>
      <c r="E241" s="245" t="s">
        <v>21</v>
      </c>
      <c r="F241" s="239" t="s">
        <v>1661</v>
      </c>
      <c r="G241" s="217"/>
      <c r="H241" s="240">
        <v>2.14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163</v>
      </c>
      <c r="AU241" s="227" t="s">
        <v>152</v>
      </c>
      <c r="AV241" s="12" t="s">
        <v>81</v>
      </c>
      <c r="AW241" s="12" t="s">
        <v>35</v>
      </c>
      <c r="AX241" s="12" t="s">
        <v>71</v>
      </c>
      <c r="AY241" s="227" t="s">
        <v>153</v>
      </c>
    </row>
    <row r="242" spans="2:65" s="12" customFormat="1">
      <c r="B242" s="216"/>
      <c r="C242" s="217"/>
      <c r="D242" s="238" t="s">
        <v>163</v>
      </c>
      <c r="E242" s="245" t="s">
        <v>21</v>
      </c>
      <c r="F242" s="239" t="s">
        <v>1662</v>
      </c>
      <c r="G242" s="217"/>
      <c r="H242" s="240">
        <v>10.8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163</v>
      </c>
      <c r="AU242" s="227" t="s">
        <v>152</v>
      </c>
      <c r="AV242" s="12" t="s">
        <v>81</v>
      </c>
      <c r="AW242" s="12" t="s">
        <v>35</v>
      </c>
      <c r="AX242" s="12" t="s">
        <v>71</v>
      </c>
      <c r="AY242" s="227" t="s">
        <v>153</v>
      </c>
    </row>
    <row r="243" spans="2:65" s="12" customFormat="1">
      <c r="B243" s="216"/>
      <c r="C243" s="217"/>
      <c r="D243" s="238" t="s">
        <v>163</v>
      </c>
      <c r="E243" s="245" t="s">
        <v>21</v>
      </c>
      <c r="F243" s="239" t="s">
        <v>1663</v>
      </c>
      <c r="G243" s="217"/>
      <c r="H243" s="240">
        <v>2.1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163</v>
      </c>
      <c r="AU243" s="227" t="s">
        <v>152</v>
      </c>
      <c r="AV243" s="12" t="s">
        <v>81</v>
      </c>
      <c r="AW243" s="12" t="s">
        <v>35</v>
      </c>
      <c r="AX243" s="12" t="s">
        <v>71</v>
      </c>
      <c r="AY243" s="227" t="s">
        <v>153</v>
      </c>
    </row>
    <row r="244" spans="2:65" s="12" customFormat="1">
      <c r="B244" s="216"/>
      <c r="C244" s="217"/>
      <c r="D244" s="238" t="s">
        <v>163</v>
      </c>
      <c r="E244" s="245" t="s">
        <v>21</v>
      </c>
      <c r="F244" s="239" t="s">
        <v>1664</v>
      </c>
      <c r="G244" s="217"/>
      <c r="H244" s="240">
        <v>1</v>
      </c>
      <c r="I244" s="222"/>
      <c r="J244" s="217"/>
      <c r="K244" s="217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163</v>
      </c>
      <c r="AU244" s="227" t="s">
        <v>152</v>
      </c>
      <c r="AV244" s="12" t="s">
        <v>81</v>
      </c>
      <c r="AW244" s="12" t="s">
        <v>35</v>
      </c>
      <c r="AX244" s="12" t="s">
        <v>71</v>
      </c>
      <c r="AY244" s="227" t="s">
        <v>153</v>
      </c>
    </row>
    <row r="245" spans="2:65" s="12" customFormat="1">
      <c r="B245" s="216"/>
      <c r="C245" s="217"/>
      <c r="D245" s="238" t="s">
        <v>163</v>
      </c>
      <c r="E245" s="245" t="s">
        <v>21</v>
      </c>
      <c r="F245" s="239" t="s">
        <v>1665</v>
      </c>
      <c r="G245" s="217"/>
      <c r="H245" s="240">
        <v>8.4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163</v>
      </c>
      <c r="AU245" s="227" t="s">
        <v>152</v>
      </c>
      <c r="AV245" s="12" t="s">
        <v>81</v>
      </c>
      <c r="AW245" s="12" t="s">
        <v>35</v>
      </c>
      <c r="AX245" s="12" t="s">
        <v>71</v>
      </c>
      <c r="AY245" s="227" t="s">
        <v>153</v>
      </c>
    </row>
    <row r="246" spans="2:65" s="12" customFormat="1">
      <c r="B246" s="216"/>
      <c r="C246" s="217"/>
      <c r="D246" s="238" t="s">
        <v>163</v>
      </c>
      <c r="E246" s="245" t="s">
        <v>21</v>
      </c>
      <c r="F246" s="239" t="s">
        <v>1666</v>
      </c>
      <c r="G246" s="217"/>
      <c r="H246" s="240">
        <v>1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163</v>
      </c>
      <c r="AU246" s="227" t="s">
        <v>152</v>
      </c>
      <c r="AV246" s="12" t="s">
        <v>81</v>
      </c>
      <c r="AW246" s="12" t="s">
        <v>35</v>
      </c>
      <c r="AX246" s="12" t="s">
        <v>71</v>
      </c>
      <c r="AY246" s="227" t="s">
        <v>153</v>
      </c>
    </row>
    <row r="247" spans="2:65" s="12" customFormat="1">
      <c r="B247" s="216"/>
      <c r="C247" s="217"/>
      <c r="D247" s="238" t="s">
        <v>163</v>
      </c>
      <c r="E247" s="245" t="s">
        <v>21</v>
      </c>
      <c r="F247" s="239" t="s">
        <v>1667</v>
      </c>
      <c r="G247" s="217"/>
      <c r="H247" s="240">
        <v>2.12</v>
      </c>
      <c r="I247" s="222"/>
      <c r="J247" s="217"/>
      <c r="K247" s="217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163</v>
      </c>
      <c r="AU247" s="227" t="s">
        <v>152</v>
      </c>
      <c r="AV247" s="12" t="s">
        <v>81</v>
      </c>
      <c r="AW247" s="12" t="s">
        <v>35</v>
      </c>
      <c r="AX247" s="12" t="s">
        <v>71</v>
      </c>
      <c r="AY247" s="227" t="s">
        <v>153</v>
      </c>
    </row>
    <row r="248" spans="2:65" s="12" customFormat="1">
      <c r="B248" s="216"/>
      <c r="C248" s="217"/>
      <c r="D248" s="238" t="s">
        <v>163</v>
      </c>
      <c r="E248" s="245" t="s">
        <v>21</v>
      </c>
      <c r="F248" s="239" t="s">
        <v>1668</v>
      </c>
      <c r="G248" s="217"/>
      <c r="H248" s="240">
        <v>3</v>
      </c>
      <c r="I248" s="222"/>
      <c r="J248" s="217"/>
      <c r="K248" s="217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163</v>
      </c>
      <c r="AU248" s="227" t="s">
        <v>152</v>
      </c>
      <c r="AV248" s="12" t="s">
        <v>81</v>
      </c>
      <c r="AW248" s="12" t="s">
        <v>35</v>
      </c>
      <c r="AX248" s="12" t="s">
        <v>71</v>
      </c>
      <c r="AY248" s="227" t="s">
        <v>153</v>
      </c>
    </row>
    <row r="249" spans="2:65" s="12" customFormat="1">
      <c r="B249" s="216"/>
      <c r="C249" s="217"/>
      <c r="D249" s="238" t="s">
        <v>163</v>
      </c>
      <c r="E249" s="245" t="s">
        <v>21</v>
      </c>
      <c r="F249" s="239" t="s">
        <v>1669</v>
      </c>
      <c r="G249" s="217"/>
      <c r="H249" s="240">
        <v>9.6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163</v>
      </c>
      <c r="AU249" s="227" t="s">
        <v>152</v>
      </c>
      <c r="AV249" s="12" t="s">
        <v>81</v>
      </c>
      <c r="AW249" s="12" t="s">
        <v>35</v>
      </c>
      <c r="AX249" s="12" t="s">
        <v>71</v>
      </c>
      <c r="AY249" s="227" t="s">
        <v>153</v>
      </c>
    </row>
    <row r="250" spans="2:65" s="14" customFormat="1">
      <c r="B250" s="262"/>
      <c r="C250" s="263"/>
      <c r="D250" s="218" t="s">
        <v>163</v>
      </c>
      <c r="E250" s="264" t="s">
        <v>21</v>
      </c>
      <c r="F250" s="265" t="s">
        <v>1505</v>
      </c>
      <c r="G250" s="263"/>
      <c r="H250" s="266">
        <v>40.159999999999997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AT250" s="272" t="s">
        <v>163</v>
      </c>
      <c r="AU250" s="272" t="s">
        <v>152</v>
      </c>
      <c r="AV250" s="14" t="s">
        <v>173</v>
      </c>
      <c r="AW250" s="14" t="s">
        <v>35</v>
      </c>
      <c r="AX250" s="14" t="s">
        <v>79</v>
      </c>
      <c r="AY250" s="272" t="s">
        <v>153</v>
      </c>
    </row>
    <row r="251" spans="2:65" s="1" customFormat="1" ht="22.5" customHeight="1">
      <c r="B251" s="43"/>
      <c r="C251" s="204" t="s">
        <v>409</v>
      </c>
      <c r="D251" s="204" t="s">
        <v>156</v>
      </c>
      <c r="E251" s="205" t="s">
        <v>1670</v>
      </c>
      <c r="F251" s="206" t="s">
        <v>1671</v>
      </c>
      <c r="G251" s="207" t="s">
        <v>189</v>
      </c>
      <c r="H251" s="208">
        <v>240.72</v>
      </c>
      <c r="I251" s="209"/>
      <c r="J251" s="210">
        <f>ROUND(I251*H251,2)</f>
        <v>0</v>
      </c>
      <c r="K251" s="206" t="s">
        <v>160</v>
      </c>
      <c r="L251" s="63"/>
      <c r="M251" s="211" t="s">
        <v>21</v>
      </c>
      <c r="N251" s="212" t="s">
        <v>42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173</v>
      </c>
      <c r="AT251" s="26" t="s">
        <v>156</v>
      </c>
      <c r="AU251" s="26" t="s">
        <v>152</v>
      </c>
      <c r="AY251" s="26" t="s">
        <v>153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79</v>
      </c>
      <c r="BK251" s="215">
        <f>ROUND(I251*H251,2)</f>
        <v>0</v>
      </c>
      <c r="BL251" s="26" t="s">
        <v>173</v>
      </c>
      <c r="BM251" s="26" t="s">
        <v>1672</v>
      </c>
    </row>
    <row r="252" spans="2:65" s="13" customFormat="1">
      <c r="B252" s="251"/>
      <c r="C252" s="252"/>
      <c r="D252" s="238" t="s">
        <v>163</v>
      </c>
      <c r="E252" s="253" t="s">
        <v>21</v>
      </c>
      <c r="F252" s="254" t="s">
        <v>1673</v>
      </c>
      <c r="G252" s="252"/>
      <c r="H252" s="255" t="s">
        <v>21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AT252" s="261" t="s">
        <v>163</v>
      </c>
      <c r="AU252" s="261" t="s">
        <v>152</v>
      </c>
      <c r="AV252" s="13" t="s">
        <v>79</v>
      </c>
      <c r="AW252" s="13" t="s">
        <v>35</v>
      </c>
      <c r="AX252" s="13" t="s">
        <v>71</v>
      </c>
      <c r="AY252" s="261" t="s">
        <v>153</v>
      </c>
    </row>
    <row r="253" spans="2:65" s="13" customFormat="1">
      <c r="B253" s="251"/>
      <c r="C253" s="252"/>
      <c r="D253" s="238" t="s">
        <v>163</v>
      </c>
      <c r="E253" s="253" t="s">
        <v>21</v>
      </c>
      <c r="F253" s="254" t="s">
        <v>1674</v>
      </c>
      <c r="G253" s="252"/>
      <c r="H253" s="255" t="s">
        <v>21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AT253" s="261" t="s">
        <v>163</v>
      </c>
      <c r="AU253" s="261" t="s">
        <v>152</v>
      </c>
      <c r="AV253" s="13" t="s">
        <v>79</v>
      </c>
      <c r="AW253" s="13" t="s">
        <v>35</v>
      </c>
      <c r="AX253" s="13" t="s">
        <v>71</v>
      </c>
      <c r="AY253" s="261" t="s">
        <v>153</v>
      </c>
    </row>
    <row r="254" spans="2:65" s="12" customFormat="1">
      <c r="B254" s="216"/>
      <c r="C254" s="217"/>
      <c r="D254" s="238" t="s">
        <v>163</v>
      </c>
      <c r="E254" s="245" t="s">
        <v>21</v>
      </c>
      <c r="F254" s="239" t="s">
        <v>1675</v>
      </c>
      <c r="G254" s="217"/>
      <c r="H254" s="240">
        <v>18.239999999999998</v>
      </c>
      <c r="I254" s="222"/>
      <c r="J254" s="217"/>
      <c r="K254" s="217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163</v>
      </c>
      <c r="AU254" s="227" t="s">
        <v>152</v>
      </c>
      <c r="AV254" s="12" t="s">
        <v>81</v>
      </c>
      <c r="AW254" s="12" t="s">
        <v>35</v>
      </c>
      <c r="AX254" s="12" t="s">
        <v>71</v>
      </c>
      <c r="AY254" s="227" t="s">
        <v>153</v>
      </c>
    </row>
    <row r="255" spans="2:65" s="12" customFormat="1">
      <c r="B255" s="216"/>
      <c r="C255" s="217"/>
      <c r="D255" s="238" t="s">
        <v>163</v>
      </c>
      <c r="E255" s="245" t="s">
        <v>21</v>
      </c>
      <c r="F255" s="239" t="s">
        <v>1676</v>
      </c>
      <c r="G255" s="217"/>
      <c r="H255" s="240">
        <v>31.2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163</v>
      </c>
      <c r="AU255" s="227" t="s">
        <v>152</v>
      </c>
      <c r="AV255" s="12" t="s">
        <v>81</v>
      </c>
      <c r="AW255" s="12" t="s">
        <v>35</v>
      </c>
      <c r="AX255" s="12" t="s">
        <v>71</v>
      </c>
      <c r="AY255" s="227" t="s">
        <v>153</v>
      </c>
    </row>
    <row r="256" spans="2:65" s="12" customFormat="1">
      <c r="B256" s="216"/>
      <c r="C256" s="217"/>
      <c r="D256" s="238" t="s">
        <v>163</v>
      </c>
      <c r="E256" s="245" t="s">
        <v>21</v>
      </c>
      <c r="F256" s="239" t="s">
        <v>1677</v>
      </c>
      <c r="G256" s="217"/>
      <c r="H256" s="240">
        <v>11.12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163</v>
      </c>
      <c r="AU256" s="227" t="s">
        <v>152</v>
      </c>
      <c r="AV256" s="12" t="s">
        <v>81</v>
      </c>
      <c r="AW256" s="12" t="s">
        <v>35</v>
      </c>
      <c r="AX256" s="12" t="s">
        <v>71</v>
      </c>
      <c r="AY256" s="227" t="s">
        <v>153</v>
      </c>
    </row>
    <row r="257" spans="2:65" s="12" customFormat="1">
      <c r="B257" s="216"/>
      <c r="C257" s="217"/>
      <c r="D257" s="238" t="s">
        <v>163</v>
      </c>
      <c r="E257" s="245" t="s">
        <v>21</v>
      </c>
      <c r="F257" s="239" t="s">
        <v>1678</v>
      </c>
      <c r="G257" s="217"/>
      <c r="H257" s="240">
        <v>21.6</v>
      </c>
      <c r="I257" s="222"/>
      <c r="J257" s="217"/>
      <c r="K257" s="217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163</v>
      </c>
      <c r="AU257" s="227" t="s">
        <v>152</v>
      </c>
      <c r="AV257" s="12" t="s">
        <v>81</v>
      </c>
      <c r="AW257" s="12" t="s">
        <v>35</v>
      </c>
      <c r="AX257" s="12" t="s">
        <v>71</v>
      </c>
      <c r="AY257" s="227" t="s">
        <v>153</v>
      </c>
    </row>
    <row r="258" spans="2:65" s="12" customFormat="1">
      <c r="B258" s="216"/>
      <c r="C258" s="217"/>
      <c r="D258" s="238" t="s">
        <v>163</v>
      </c>
      <c r="E258" s="245" t="s">
        <v>21</v>
      </c>
      <c r="F258" s="239" t="s">
        <v>1679</v>
      </c>
      <c r="G258" s="217"/>
      <c r="H258" s="240">
        <v>16.399999999999999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163</v>
      </c>
      <c r="AU258" s="227" t="s">
        <v>152</v>
      </c>
      <c r="AV258" s="12" t="s">
        <v>81</v>
      </c>
      <c r="AW258" s="12" t="s">
        <v>35</v>
      </c>
      <c r="AX258" s="12" t="s">
        <v>71</v>
      </c>
      <c r="AY258" s="227" t="s">
        <v>153</v>
      </c>
    </row>
    <row r="259" spans="2:65" s="12" customFormat="1">
      <c r="B259" s="216"/>
      <c r="C259" s="217"/>
      <c r="D259" s="238" t="s">
        <v>163</v>
      </c>
      <c r="E259" s="245" t="s">
        <v>21</v>
      </c>
      <c r="F259" s="239" t="s">
        <v>1680</v>
      </c>
      <c r="G259" s="217"/>
      <c r="H259" s="240">
        <v>10.8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163</v>
      </c>
      <c r="AU259" s="227" t="s">
        <v>152</v>
      </c>
      <c r="AV259" s="12" t="s">
        <v>81</v>
      </c>
      <c r="AW259" s="12" t="s">
        <v>35</v>
      </c>
      <c r="AX259" s="12" t="s">
        <v>71</v>
      </c>
      <c r="AY259" s="227" t="s">
        <v>153</v>
      </c>
    </row>
    <row r="260" spans="2:65" s="12" customFormat="1">
      <c r="B260" s="216"/>
      <c r="C260" s="217"/>
      <c r="D260" s="238" t="s">
        <v>163</v>
      </c>
      <c r="E260" s="245" t="s">
        <v>21</v>
      </c>
      <c r="F260" s="239" t="s">
        <v>1681</v>
      </c>
      <c r="G260" s="217"/>
      <c r="H260" s="240">
        <v>11</v>
      </c>
      <c r="I260" s="222"/>
      <c r="J260" s="217"/>
      <c r="K260" s="217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163</v>
      </c>
      <c r="AU260" s="227" t="s">
        <v>152</v>
      </c>
      <c r="AV260" s="12" t="s">
        <v>81</v>
      </c>
      <c r="AW260" s="12" t="s">
        <v>35</v>
      </c>
      <c r="AX260" s="12" t="s">
        <v>71</v>
      </c>
      <c r="AY260" s="227" t="s">
        <v>153</v>
      </c>
    </row>
    <row r="261" spans="2:65" s="15" customFormat="1">
      <c r="B261" s="278"/>
      <c r="C261" s="279"/>
      <c r="D261" s="238" t="s">
        <v>163</v>
      </c>
      <c r="E261" s="280" t="s">
        <v>21</v>
      </c>
      <c r="F261" s="281" t="s">
        <v>1682</v>
      </c>
      <c r="G261" s="279"/>
      <c r="H261" s="282">
        <v>120.36</v>
      </c>
      <c r="I261" s="283"/>
      <c r="J261" s="279"/>
      <c r="K261" s="279"/>
      <c r="L261" s="284"/>
      <c r="M261" s="285"/>
      <c r="N261" s="286"/>
      <c r="O261" s="286"/>
      <c r="P261" s="286"/>
      <c r="Q261" s="286"/>
      <c r="R261" s="286"/>
      <c r="S261" s="286"/>
      <c r="T261" s="287"/>
      <c r="AT261" s="288" t="s">
        <v>163</v>
      </c>
      <c r="AU261" s="288" t="s">
        <v>152</v>
      </c>
      <c r="AV261" s="15" t="s">
        <v>152</v>
      </c>
      <c r="AW261" s="15" t="s">
        <v>35</v>
      </c>
      <c r="AX261" s="15" t="s">
        <v>71</v>
      </c>
      <c r="AY261" s="288" t="s">
        <v>153</v>
      </c>
    </row>
    <row r="262" spans="2:65" s="12" customFormat="1">
      <c r="B262" s="216"/>
      <c r="C262" s="217"/>
      <c r="D262" s="218" t="s">
        <v>163</v>
      </c>
      <c r="E262" s="219" t="s">
        <v>21</v>
      </c>
      <c r="F262" s="220" t="s">
        <v>1683</v>
      </c>
      <c r="G262" s="217"/>
      <c r="H262" s="221">
        <v>240.72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163</v>
      </c>
      <c r="AU262" s="227" t="s">
        <v>152</v>
      </c>
      <c r="AV262" s="12" t="s">
        <v>81</v>
      </c>
      <c r="AW262" s="12" t="s">
        <v>35</v>
      </c>
      <c r="AX262" s="12" t="s">
        <v>79</v>
      </c>
      <c r="AY262" s="227" t="s">
        <v>153</v>
      </c>
    </row>
    <row r="263" spans="2:65" s="1" customFormat="1" ht="31.5" customHeight="1">
      <c r="B263" s="43"/>
      <c r="C263" s="204" t="s">
        <v>413</v>
      </c>
      <c r="D263" s="204" t="s">
        <v>156</v>
      </c>
      <c r="E263" s="205" t="s">
        <v>1684</v>
      </c>
      <c r="F263" s="206" t="s">
        <v>1685</v>
      </c>
      <c r="G263" s="207" t="s">
        <v>521</v>
      </c>
      <c r="H263" s="208">
        <v>233.76</v>
      </c>
      <c r="I263" s="209"/>
      <c r="J263" s="210">
        <f>ROUND(I263*H263,2)</f>
        <v>0</v>
      </c>
      <c r="K263" s="206" t="s">
        <v>160</v>
      </c>
      <c r="L263" s="63"/>
      <c r="M263" s="211" t="s">
        <v>21</v>
      </c>
      <c r="N263" s="212" t="s">
        <v>42</v>
      </c>
      <c r="O263" s="44"/>
      <c r="P263" s="213">
        <f>O263*H263</f>
        <v>0</v>
      </c>
      <c r="Q263" s="213">
        <v>0</v>
      </c>
      <c r="R263" s="213">
        <f>Q263*H263</f>
        <v>0</v>
      </c>
      <c r="S263" s="213">
        <v>0.01</v>
      </c>
      <c r="T263" s="214">
        <f>S263*H263</f>
        <v>2.3376000000000001</v>
      </c>
      <c r="AR263" s="26" t="s">
        <v>173</v>
      </c>
      <c r="AT263" s="26" t="s">
        <v>156</v>
      </c>
      <c r="AU263" s="26" t="s">
        <v>152</v>
      </c>
      <c r="AY263" s="26" t="s">
        <v>153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26" t="s">
        <v>79</v>
      </c>
      <c r="BK263" s="215">
        <f>ROUND(I263*H263,2)</f>
        <v>0</v>
      </c>
      <c r="BL263" s="26" t="s">
        <v>173</v>
      </c>
      <c r="BM263" s="26" t="s">
        <v>1686</v>
      </c>
    </row>
    <row r="264" spans="2:65" s="13" customFormat="1">
      <c r="B264" s="251"/>
      <c r="C264" s="252"/>
      <c r="D264" s="238" t="s">
        <v>163</v>
      </c>
      <c r="E264" s="253" t="s">
        <v>21</v>
      </c>
      <c r="F264" s="254" t="s">
        <v>1563</v>
      </c>
      <c r="G264" s="252"/>
      <c r="H264" s="255" t="s">
        <v>21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AT264" s="261" t="s">
        <v>163</v>
      </c>
      <c r="AU264" s="261" t="s">
        <v>152</v>
      </c>
      <c r="AV264" s="13" t="s">
        <v>79</v>
      </c>
      <c r="AW264" s="13" t="s">
        <v>35</v>
      </c>
      <c r="AX264" s="13" t="s">
        <v>71</v>
      </c>
      <c r="AY264" s="261" t="s">
        <v>153</v>
      </c>
    </row>
    <row r="265" spans="2:65" s="12" customFormat="1">
      <c r="B265" s="216"/>
      <c r="C265" s="217"/>
      <c r="D265" s="238" t="s">
        <v>163</v>
      </c>
      <c r="E265" s="245" t="s">
        <v>21</v>
      </c>
      <c r="F265" s="239" t="s">
        <v>1564</v>
      </c>
      <c r="G265" s="217"/>
      <c r="H265" s="240">
        <v>233.76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163</v>
      </c>
      <c r="AU265" s="227" t="s">
        <v>152</v>
      </c>
      <c r="AV265" s="12" t="s">
        <v>81</v>
      </c>
      <c r="AW265" s="12" t="s">
        <v>35</v>
      </c>
      <c r="AX265" s="12" t="s">
        <v>71</v>
      </c>
      <c r="AY265" s="227" t="s">
        <v>153</v>
      </c>
    </row>
    <row r="266" spans="2:65" s="14" customFormat="1">
      <c r="B266" s="262"/>
      <c r="C266" s="263"/>
      <c r="D266" s="218" t="s">
        <v>163</v>
      </c>
      <c r="E266" s="264" t="s">
        <v>21</v>
      </c>
      <c r="F266" s="265" t="s">
        <v>1505</v>
      </c>
      <c r="G266" s="263"/>
      <c r="H266" s="266">
        <v>233.76</v>
      </c>
      <c r="I266" s="267"/>
      <c r="J266" s="263"/>
      <c r="K266" s="263"/>
      <c r="L266" s="268"/>
      <c r="M266" s="269"/>
      <c r="N266" s="270"/>
      <c r="O266" s="270"/>
      <c r="P266" s="270"/>
      <c r="Q266" s="270"/>
      <c r="R266" s="270"/>
      <c r="S266" s="270"/>
      <c r="T266" s="271"/>
      <c r="AT266" s="272" t="s">
        <v>163</v>
      </c>
      <c r="AU266" s="272" t="s">
        <v>152</v>
      </c>
      <c r="AV266" s="14" t="s">
        <v>173</v>
      </c>
      <c r="AW266" s="14" t="s">
        <v>35</v>
      </c>
      <c r="AX266" s="14" t="s">
        <v>79</v>
      </c>
      <c r="AY266" s="272" t="s">
        <v>153</v>
      </c>
    </row>
    <row r="267" spans="2:65" s="1" customFormat="1" ht="31.5" customHeight="1">
      <c r="B267" s="43"/>
      <c r="C267" s="204" t="s">
        <v>417</v>
      </c>
      <c r="D267" s="204" t="s">
        <v>156</v>
      </c>
      <c r="E267" s="205" t="s">
        <v>1687</v>
      </c>
      <c r="F267" s="206" t="s">
        <v>1688</v>
      </c>
      <c r="G267" s="207" t="s">
        <v>521</v>
      </c>
      <c r="H267" s="208">
        <v>661.08399999999995</v>
      </c>
      <c r="I267" s="209"/>
      <c r="J267" s="210">
        <f>ROUND(I267*H267,2)</f>
        <v>0</v>
      </c>
      <c r="K267" s="206" t="s">
        <v>160</v>
      </c>
      <c r="L267" s="63"/>
      <c r="M267" s="211" t="s">
        <v>21</v>
      </c>
      <c r="N267" s="212" t="s">
        <v>42</v>
      </c>
      <c r="O267" s="44"/>
      <c r="P267" s="213">
        <f>O267*H267</f>
        <v>0</v>
      </c>
      <c r="Q267" s="213">
        <v>0</v>
      </c>
      <c r="R267" s="213">
        <f>Q267*H267</f>
        <v>0</v>
      </c>
      <c r="S267" s="213">
        <v>0.01</v>
      </c>
      <c r="T267" s="214">
        <f>S267*H267</f>
        <v>6.6108399999999996</v>
      </c>
      <c r="AR267" s="26" t="s">
        <v>173</v>
      </c>
      <c r="AT267" s="26" t="s">
        <v>156</v>
      </c>
      <c r="AU267" s="26" t="s">
        <v>152</v>
      </c>
      <c r="AY267" s="26" t="s">
        <v>153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6" t="s">
        <v>79</v>
      </c>
      <c r="BK267" s="215">
        <f>ROUND(I267*H267,2)</f>
        <v>0</v>
      </c>
      <c r="BL267" s="26" t="s">
        <v>173</v>
      </c>
      <c r="BM267" s="26" t="s">
        <v>1689</v>
      </c>
    </row>
    <row r="268" spans="2:65" s="13" customFormat="1">
      <c r="B268" s="251"/>
      <c r="C268" s="252"/>
      <c r="D268" s="238" t="s">
        <v>163</v>
      </c>
      <c r="E268" s="253" t="s">
        <v>21</v>
      </c>
      <c r="F268" s="254" t="s">
        <v>1577</v>
      </c>
      <c r="G268" s="252"/>
      <c r="H268" s="255" t="s">
        <v>21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AT268" s="261" t="s">
        <v>163</v>
      </c>
      <c r="AU268" s="261" t="s">
        <v>152</v>
      </c>
      <c r="AV268" s="13" t="s">
        <v>79</v>
      </c>
      <c r="AW268" s="13" t="s">
        <v>35</v>
      </c>
      <c r="AX268" s="13" t="s">
        <v>71</v>
      </c>
      <c r="AY268" s="261" t="s">
        <v>153</v>
      </c>
    </row>
    <row r="269" spans="2:65" s="12" customFormat="1">
      <c r="B269" s="216"/>
      <c r="C269" s="217"/>
      <c r="D269" s="238" t="s">
        <v>163</v>
      </c>
      <c r="E269" s="245" t="s">
        <v>21</v>
      </c>
      <c r="F269" s="239" t="s">
        <v>1578</v>
      </c>
      <c r="G269" s="217"/>
      <c r="H269" s="240">
        <v>144.697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163</v>
      </c>
      <c r="AU269" s="227" t="s">
        <v>152</v>
      </c>
      <c r="AV269" s="12" t="s">
        <v>81</v>
      </c>
      <c r="AW269" s="12" t="s">
        <v>35</v>
      </c>
      <c r="AX269" s="12" t="s">
        <v>71</v>
      </c>
      <c r="AY269" s="227" t="s">
        <v>153</v>
      </c>
    </row>
    <row r="270" spans="2:65" s="13" customFormat="1">
      <c r="B270" s="251"/>
      <c r="C270" s="252"/>
      <c r="D270" s="238" t="s">
        <v>163</v>
      </c>
      <c r="E270" s="253" t="s">
        <v>21</v>
      </c>
      <c r="F270" s="254" t="s">
        <v>1579</v>
      </c>
      <c r="G270" s="252"/>
      <c r="H270" s="255" t="s">
        <v>21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AT270" s="261" t="s">
        <v>163</v>
      </c>
      <c r="AU270" s="261" t="s">
        <v>152</v>
      </c>
      <c r="AV270" s="13" t="s">
        <v>79</v>
      </c>
      <c r="AW270" s="13" t="s">
        <v>35</v>
      </c>
      <c r="AX270" s="13" t="s">
        <v>71</v>
      </c>
      <c r="AY270" s="261" t="s">
        <v>153</v>
      </c>
    </row>
    <row r="271" spans="2:65" s="12" customFormat="1">
      <c r="B271" s="216"/>
      <c r="C271" s="217"/>
      <c r="D271" s="238" t="s">
        <v>163</v>
      </c>
      <c r="E271" s="245" t="s">
        <v>21</v>
      </c>
      <c r="F271" s="239" t="s">
        <v>1580</v>
      </c>
      <c r="G271" s="217"/>
      <c r="H271" s="240">
        <v>186.96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163</v>
      </c>
      <c r="AU271" s="227" t="s">
        <v>152</v>
      </c>
      <c r="AV271" s="12" t="s">
        <v>81</v>
      </c>
      <c r="AW271" s="12" t="s">
        <v>35</v>
      </c>
      <c r="AX271" s="12" t="s">
        <v>71</v>
      </c>
      <c r="AY271" s="227" t="s">
        <v>153</v>
      </c>
    </row>
    <row r="272" spans="2:65" s="13" customFormat="1">
      <c r="B272" s="251"/>
      <c r="C272" s="252"/>
      <c r="D272" s="238" t="s">
        <v>163</v>
      </c>
      <c r="E272" s="253" t="s">
        <v>21</v>
      </c>
      <c r="F272" s="254" t="s">
        <v>1581</v>
      </c>
      <c r="G272" s="252"/>
      <c r="H272" s="255" t="s">
        <v>21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AT272" s="261" t="s">
        <v>163</v>
      </c>
      <c r="AU272" s="261" t="s">
        <v>152</v>
      </c>
      <c r="AV272" s="13" t="s">
        <v>79</v>
      </c>
      <c r="AW272" s="13" t="s">
        <v>35</v>
      </c>
      <c r="AX272" s="13" t="s">
        <v>71</v>
      </c>
      <c r="AY272" s="261" t="s">
        <v>153</v>
      </c>
    </row>
    <row r="273" spans="2:51" s="12" customFormat="1">
      <c r="B273" s="216"/>
      <c r="C273" s="217"/>
      <c r="D273" s="238" t="s">
        <v>163</v>
      </c>
      <c r="E273" s="245" t="s">
        <v>21</v>
      </c>
      <c r="F273" s="239" t="s">
        <v>1582</v>
      </c>
      <c r="G273" s="217"/>
      <c r="H273" s="240">
        <v>88.805999999999997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163</v>
      </c>
      <c r="AU273" s="227" t="s">
        <v>152</v>
      </c>
      <c r="AV273" s="12" t="s">
        <v>81</v>
      </c>
      <c r="AW273" s="12" t="s">
        <v>35</v>
      </c>
      <c r="AX273" s="12" t="s">
        <v>71</v>
      </c>
      <c r="AY273" s="227" t="s">
        <v>153</v>
      </c>
    </row>
    <row r="274" spans="2:51" s="13" customFormat="1">
      <c r="B274" s="251"/>
      <c r="C274" s="252"/>
      <c r="D274" s="238" t="s">
        <v>163</v>
      </c>
      <c r="E274" s="253" t="s">
        <v>21</v>
      </c>
      <c r="F274" s="254" t="s">
        <v>1583</v>
      </c>
      <c r="G274" s="252"/>
      <c r="H274" s="255" t="s">
        <v>21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AT274" s="261" t="s">
        <v>163</v>
      </c>
      <c r="AU274" s="261" t="s">
        <v>152</v>
      </c>
      <c r="AV274" s="13" t="s">
        <v>79</v>
      </c>
      <c r="AW274" s="13" t="s">
        <v>35</v>
      </c>
      <c r="AX274" s="13" t="s">
        <v>71</v>
      </c>
      <c r="AY274" s="261" t="s">
        <v>153</v>
      </c>
    </row>
    <row r="275" spans="2:51" s="12" customFormat="1">
      <c r="B275" s="216"/>
      <c r="C275" s="217"/>
      <c r="D275" s="238" t="s">
        <v>163</v>
      </c>
      <c r="E275" s="245" t="s">
        <v>21</v>
      </c>
      <c r="F275" s="239" t="s">
        <v>1584</v>
      </c>
      <c r="G275" s="217"/>
      <c r="H275" s="240">
        <v>49.405000000000001</v>
      </c>
      <c r="I275" s="222"/>
      <c r="J275" s="217"/>
      <c r="K275" s="217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163</v>
      </c>
      <c r="AU275" s="227" t="s">
        <v>152</v>
      </c>
      <c r="AV275" s="12" t="s">
        <v>81</v>
      </c>
      <c r="AW275" s="12" t="s">
        <v>35</v>
      </c>
      <c r="AX275" s="12" t="s">
        <v>71</v>
      </c>
      <c r="AY275" s="227" t="s">
        <v>153</v>
      </c>
    </row>
    <row r="276" spans="2:51" s="13" customFormat="1">
      <c r="B276" s="251"/>
      <c r="C276" s="252"/>
      <c r="D276" s="238" t="s">
        <v>163</v>
      </c>
      <c r="E276" s="253" t="s">
        <v>21</v>
      </c>
      <c r="F276" s="254" t="s">
        <v>1585</v>
      </c>
      <c r="G276" s="252"/>
      <c r="H276" s="255" t="s">
        <v>21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AT276" s="261" t="s">
        <v>163</v>
      </c>
      <c r="AU276" s="261" t="s">
        <v>152</v>
      </c>
      <c r="AV276" s="13" t="s">
        <v>79</v>
      </c>
      <c r="AW276" s="13" t="s">
        <v>35</v>
      </c>
      <c r="AX276" s="13" t="s">
        <v>71</v>
      </c>
      <c r="AY276" s="261" t="s">
        <v>153</v>
      </c>
    </row>
    <row r="277" spans="2:51" s="12" customFormat="1">
      <c r="B277" s="216"/>
      <c r="C277" s="217"/>
      <c r="D277" s="238" t="s">
        <v>163</v>
      </c>
      <c r="E277" s="245" t="s">
        <v>21</v>
      </c>
      <c r="F277" s="239" t="s">
        <v>1586</v>
      </c>
      <c r="G277" s="217"/>
      <c r="H277" s="240">
        <v>41.41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163</v>
      </c>
      <c r="AU277" s="227" t="s">
        <v>152</v>
      </c>
      <c r="AV277" s="12" t="s">
        <v>81</v>
      </c>
      <c r="AW277" s="12" t="s">
        <v>35</v>
      </c>
      <c r="AX277" s="12" t="s">
        <v>71</v>
      </c>
      <c r="AY277" s="227" t="s">
        <v>153</v>
      </c>
    </row>
    <row r="278" spans="2:51" s="13" customFormat="1">
      <c r="B278" s="251"/>
      <c r="C278" s="252"/>
      <c r="D278" s="238" t="s">
        <v>163</v>
      </c>
      <c r="E278" s="253" t="s">
        <v>21</v>
      </c>
      <c r="F278" s="254" t="s">
        <v>1587</v>
      </c>
      <c r="G278" s="252"/>
      <c r="H278" s="255" t="s">
        <v>21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AT278" s="261" t="s">
        <v>163</v>
      </c>
      <c r="AU278" s="261" t="s">
        <v>152</v>
      </c>
      <c r="AV278" s="13" t="s">
        <v>79</v>
      </c>
      <c r="AW278" s="13" t="s">
        <v>35</v>
      </c>
      <c r="AX278" s="13" t="s">
        <v>71</v>
      </c>
      <c r="AY278" s="261" t="s">
        <v>153</v>
      </c>
    </row>
    <row r="279" spans="2:51" s="12" customFormat="1">
      <c r="B279" s="216"/>
      <c r="C279" s="217"/>
      <c r="D279" s="238" t="s">
        <v>163</v>
      </c>
      <c r="E279" s="245" t="s">
        <v>21</v>
      </c>
      <c r="F279" s="239" t="s">
        <v>1588</v>
      </c>
      <c r="G279" s="217"/>
      <c r="H279" s="240">
        <v>26.035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163</v>
      </c>
      <c r="AU279" s="227" t="s">
        <v>152</v>
      </c>
      <c r="AV279" s="12" t="s">
        <v>81</v>
      </c>
      <c r="AW279" s="12" t="s">
        <v>35</v>
      </c>
      <c r="AX279" s="12" t="s">
        <v>71</v>
      </c>
      <c r="AY279" s="227" t="s">
        <v>153</v>
      </c>
    </row>
    <row r="280" spans="2:51" s="13" customFormat="1">
      <c r="B280" s="251"/>
      <c r="C280" s="252"/>
      <c r="D280" s="238" t="s">
        <v>163</v>
      </c>
      <c r="E280" s="253" t="s">
        <v>21</v>
      </c>
      <c r="F280" s="254" t="s">
        <v>1589</v>
      </c>
      <c r="G280" s="252"/>
      <c r="H280" s="255" t="s">
        <v>21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AT280" s="261" t="s">
        <v>163</v>
      </c>
      <c r="AU280" s="261" t="s">
        <v>152</v>
      </c>
      <c r="AV280" s="13" t="s">
        <v>79</v>
      </c>
      <c r="AW280" s="13" t="s">
        <v>35</v>
      </c>
      <c r="AX280" s="13" t="s">
        <v>71</v>
      </c>
      <c r="AY280" s="261" t="s">
        <v>153</v>
      </c>
    </row>
    <row r="281" spans="2:51" s="12" customFormat="1">
      <c r="B281" s="216"/>
      <c r="C281" s="217"/>
      <c r="D281" s="238" t="s">
        <v>163</v>
      </c>
      <c r="E281" s="245" t="s">
        <v>21</v>
      </c>
      <c r="F281" s="239" t="s">
        <v>1588</v>
      </c>
      <c r="G281" s="217"/>
      <c r="H281" s="240">
        <v>26.035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163</v>
      </c>
      <c r="AU281" s="227" t="s">
        <v>152</v>
      </c>
      <c r="AV281" s="12" t="s">
        <v>81</v>
      </c>
      <c r="AW281" s="12" t="s">
        <v>35</v>
      </c>
      <c r="AX281" s="12" t="s">
        <v>71</v>
      </c>
      <c r="AY281" s="227" t="s">
        <v>153</v>
      </c>
    </row>
    <row r="282" spans="2:51" s="13" customFormat="1">
      <c r="B282" s="251"/>
      <c r="C282" s="252"/>
      <c r="D282" s="238" t="s">
        <v>163</v>
      </c>
      <c r="E282" s="253" t="s">
        <v>21</v>
      </c>
      <c r="F282" s="254" t="s">
        <v>1590</v>
      </c>
      <c r="G282" s="252"/>
      <c r="H282" s="255" t="s">
        <v>21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AT282" s="261" t="s">
        <v>163</v>
      </c>
      <c r="AU282" s="261" t="s">
        <v>152</v>
      </c>
      <c r="AV282" s="13" t="s">
        <v>79</v>
      </c>
      <c r="AW282" s="13" t="s">
        <v>35</v>
      </c>
      <c r="AX282" s="13" t="s">
        <v>71</v>
      </c>
      <c r="AY282" s="261" t="s">
        <v>153</v>
      </c>
    </row>
    <row r="283" spans="2:51" s="12" customFormat="1">
      <c r="B283" s="216"/>
      <c r="C283" s="217"/>
      <c r="D283" s="238" t="s">
        <v>163</v>
      </c>
      <c r="E283" s="245" t="s">
        <v>21</v>
      </c>
      <c r="F283" s="239" t="s">
        <v>1591</v>
      </c>
      <c r="G283" s="217"/>
      <c r="H283" s="240">
        <v>28.446000000000002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163</v>
      </c>
      <c r="AU283" s="227" t="s">
        <v>152</v>
      </c>
      <c r="AV283" s="12" t="s">
        <v>81</v>
      </c>
      <c r="AW283" s="12" t="s">
        <v>35</v>
      </c>
      <c r="AX283" s="12" t="s">
        <v>71</v>
      </c>
      <c r="AY283" s="227" t="s">
        <v>153</v>
      </c>
    </row>
    <row r="284" spans="2:51" s="13" customFormat="1">
      <c r="B284" s="251"/>
      <c r="C284" s="252"/>
      <c r="D284" s="238" t="s">
        <v>163</v>
      </c>
      <c r="E284" s="253" t="s">
        <v>21</v>
      </c>
      <c r="F284" s="254" t="s">
        <v>1592</v>
      </c>
      <c r="G284" s="252"/>
      <c r="H284" s="255" t="s">
        <v>21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AT284" s="261" t="s">
        <v>163</v>
      </c>
      <c r="AU284" s="261" t="s">
        <v>152</v>
      </c>
      <c r="AV284" s="13" t="s">
        <v>79</v>
      </c>
      <c r="AW284" s="13" t="s">
        <v>35</v>
      </c>
      <c r="AX284" s="13" t="s">
        <v>71</v>
      </c>
      <c r="AY284" s="261" t="s">
        <v>153</v>
      </c>
    </row>
    <row r="285" spans="2:51" s="12" customFormat="1">
      <c r="B285" s="216"/>
      <c r="C285" s="217"/>
      <c r="D285" s="238" t="s">
        <v>163</v>
      </c>
      <c r="E285" s="245" t="s">
        <v>21</v>
      </c>
      <c r="F285" s="239" t="s">
        <v>1593</v>
      </c>
      <c r="G285" s="217"/>
      <c r="H285" s="240">
        <v>20.91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163</v>
      </c>
      <c r="AU285" s="227" t="s">
        <v>152</v>
      </c>
      <c r="AV285" s="12" t="s">
        <v>81</v>
      </c>
      <c r="AW285" s="12" t="s">
        <v>35</v>
      </c>
      <c r="AX285" s="12" t="s">
        <v>71</v>
      </c>
      <c r="AY285" s="227" t="s">
        <v>153</v>
      </c>
    </row>
    <row r="286" spans="2:51" s="13" customFormat="1">
      <c r="B286" s="251"/>
      <c r="C286" s="252"/>
      <c r="D286" s="238" t="s">
        <v>163</v>
      </c>
      <c r="E286" s="253" t="s">
        <v>21</v>
      </c>
      <c r="F286" s="254" t="s">
        <v>1594</v>
      </c>
      <c r="G286" s="252"/>
      <c r="H286" s="255" t="s">
        <v>21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AT286" s="261" t="s">
        <v>163</v>
      </c>
      <c r="AU286" s="261" t="s">
        <v>152</v>
      </c>
      <c r="AV286" s="13" t="s">
        <v>79</v>
      </c>
      <c r="AW286" s="13" t="s">
        <v>35</v>
      </c>
      <c r="AX286" s="13" t="s">
        <v>71</v>
      </c>
      <c r="AY286" s="261" t="s">
        <v>153</v>
      </c>
    </row>
    <row r="287" spans="2:51" s="12" customFormat="1">
      <c r="B287" s="216"/>
      <c r="C287" s="217"/>
      <c r="D287" s="238" t="s">
        <v>163</v>
      </c>
      <c r="E287" s="245" t="s">
        <v>21</v>
      </c>
      <c r="F287" s="239" t="s">
        <v>1595</v>
      </c>
      <c r="G287" s="217"/>
      <c r="H287" s="240">
        <v>48.38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163</v>
      </c>
      <c r="AU287" s="227" t="s">
        <v>152</v>
      </c>
      <c r="AV287" s="12" t="s">
        <v>81</v>
      </c>
      <c r="AW287" s="12" t="s">
        <v>35</v>
      </c>
      <c r="AX287" s="12" t="s">
        <v>71</v>
      </c>
      <c r="AY287" s="227" t="s">
        <v>153</v>
      </c>
    </row>
    <row r="288" spans="2:51" s="14" customFormat="1">
      <c r="B288" s="262"/>
      <c r="C288" s="263"/>
      <c r="D288" s="238" t="s">
        <v>163</v>
      </c>
      <c r="E288" s="273" t="s">
        <v>21</v>
      </c>
      <c r="F288" s="274" t="s">
        <v>1505</v>
      </c>
      <c r="G288" s="263"/>
      <c r="H288" s="275">
        <v>661.08399999999995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AT288" s="272" t="s">
        <v>163</v>
      </c>
      <c r="AU288" s="272" t="s">
        <v>152</v>
      </c>
      <c r="AV288" s="14" t="s">
        <v>173</v>
      </c>
      <c r="AW288" s="14" t="s">
        <v>35</v>
      </c>
      <c r="AX288" s="14" t="s">
        <v>79</v>
      </c>
      <c r="AY288" s="272" t="s">
        <v>153</v>
      </c>
    </row>
    <row r="289" spans="2:65" s="11" customFormat="1" ht="22.4" customHeight="1">
      <c r="B289" s="187"/>
      <c r="C289" s="188"/>
      <c r="D289" s="201" t="s">
        <v>70</v>
      </c>
      <c r="E289" s="202" t="s">
        <v>667</v>
      </c>
      <c r="F289" s="202" t="s">
        <v>1690</v>
      </c>
      <c r="G289" s="188"/>
      <c r="H289" s="188"/>
      <c r="I289" s="191"/>
      <c r="J289" s="203">
        <f>BK289</f>
        <v>0</v>
      </c>
      <c r="K289" s="188"/>
      <c r="L289" s="193"/>
      <c r="M289" s="194"/>
      <c r="N289" s="195"/>
      <c r="O289" s="195"/>
      <c r="P289" s="196">
        <f>SUM(P290:P308)</f>
        <v>0</v>
      </c>
      <c r="Q289" s="195"/>
      <c r="R289" s="196">
        <f>SUM(R290:R308)</f>
        <v>0.1268446</v>
      </c>
      <c r="S289" s="195"/>
      <c r="T289" s="197">
        <f>SUM(T290:T308)</f>
        <v>0</v>
      </c>
      <c r="AR289" s="198" t="s">
        <v>79</v>
      </c>
      <c r="AT289" s="199" t="s">
        <v>70</v>
      </c>
      <c r="AU289" s="199" t="s">
        <v>81</v>
      </c>
      <c r="AY289" s="198" t="s">
        <v>153</v>
      </c>
      <c r="BK289" s="200">
        <f>SUM(BK290:BK308)</f>
        <v>0</v>
      </c>
    </row>
    <row r="290" spans="2:65" s="1" customFormat="1" ht="31.5" customHeight="1">
      <c r="B290" s="43"/>
      <c r="C290" s="204" t="s">
        <v>421</v>
      </c>
      <c r="D290" s="204" t="s">
        <v>156</v>
      </c>
      <c r="E290" s="205" t="s">
        <v>1691</v>
      </c>
      <c r="F290" s="206" t="s">
        <v>1692</v>
      </c>
      <c r="G290" s="207" t="s">
        <v>189</v>
      </c>
      <c r="H290" s="208">
        <v>82.47</v>
      </c>
      <c r="I290" s="209"/>
      <c r="J290" s="210">
        <f>ROUND(I290*H290,2)</f>
        <v>0</v>
      </c>
      <c r="K290" s="206" t="s">
        <v>160</v>
      </c>
      <c r="L290" s="63"/>
      <c r="M290" s="211" t="s">
        <v>21</v>
      </c>
      <c r="N290" s="212" t="s">
        <v>42</v>
      </c>
      <c r="O290" s="44"/>
      <c r="P290" s="213">
        <f>O290*H290</f>
        <v>0</v>
      </c>
      <c r="Q290" s="213">
        <v>1.8000000000000001E-4</v>
      </c>
      <c r="R290" s="213">
        <f>Q290*H290</f>
        <v>1.4844600000000001E-2</v>
      </c>
      <c r="S290" s="213">
        <v>0</v>
      </c>
      <c r="T290" s="214">
        <f>S290*H290</f>
        <v>0</v>
      </c>
      <c r="AR290" s="26" t="s">
        <v>173</v>
      </c>
      <c r="AT290" s="26" t="s">
        <v>156</v>
      </c>
      <c r="AU290" s="26" t="s">
        <v>152</v>
      </c>
      <c r="AY290" s="26" t="s">
        <v>153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79</v>
      </c>
      <c r="BK290" s="215">
        <f>ROUND(I290*H290,2)</f>
        <v>0</v>
      </c>
      <c r="BL290" s="26" t="s">
        <v>173</v>
      </c>
      <c r="BM290" s="26" t="s">
        <v>1693</v>
      </c>
    </row>
    <row r="291" spans="2:65" s="12" customFormat="1">
      <c r="B291" s="216"/>
      <c r="C291" s="217"/>
      <c r="D291" s="238" t="s">
        <v>163</v>
      </c>
      <c r="E291" s="245" t="s">
        <v>21</v>
      </c>
      <c r="F291" s="239" t="s">
        <v>1694</v>
      </c>
      <c r="G291" s="217"/>
      <c r="H291" s="240">
        <v>1.8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163</v>
      </c>
      <c r="AU291" s="227" t="s">
        <v>152</v>
      </c>
      <c r="AV291" s="12" t="s">
        <v>81</v>
      </c>
      <c r="AW291" s="12" t="s">
        <v>35</v>
      </c>
      <c r="AX291" s="12" t="s">
        <v>71</v>
      </c>
      <c r="AY291" s="227" t="s">
        <v>153</v>
      </c>
    </row>
    <row r="292" spans="2:65" s="12" customFormat="1">
      <c r="B292" s="216"/>
      <c r="C292" s="217"/>
      <c r="D292" s="238" t="s">
        <v>163</v>
      </c>
      <c r="E292" s="245" t="s">
        <v>21</v>
      </c>
      <c r="F292" s="239" t="s">
        <v>1695</v>
      </c>
      <c r="G292" s="217"/>
      <c r="H292" s="240">
        <v>22.95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163</v>
      </c>
      <c r="AU292" s="227" t="s">
        <v>152</v>
      </c>
      <c r="AV292" s="12" t="s">
        <v>81</v>
      </c>
      <c r="AW292" s="12" t="s">
        <v>35</v>
      </c>
      <c r="AX292" s="12" t="s">
        <v>71</v>
      </c>
      <c r="AY292" s="227" t="s">
        <v>153</v>
      </c>
    </row>
    <row r="293" spans="2:65" s="12" customFormat="1">
      <c r="B293" s="216"/>
      <c r="C293" s="217"/>
      <c r="D293" s="238" t="s">
        <v>163</v>
      </c>
      <c r="E293" s="245" t="s">
        <v>21</v>
      </c>
      <c r="F293" s="239" t="s">
        <v>1696</v>
      </c>
      <c r="G293" s="217"/>
      <c r="H293" s="240">
        <v>31.6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163</v>
      </c>
      <c r="AU293" s="227" t="s">
        <v>152</v>
      </c>
      <c r="AV293" s="12" t="s">
        <v>81</v>
      </c>
      <c r="AW293" s="12" t="s">
        <v>35</v>
      </c>
      <c r="AX293" s="12" t="s">
        <v>71</v>
      </c>
      <c r="AY293" s="227" t="s">
        <v>153</v>
      </c>
    </row>
    <row r="294" spans="2:65" s="12" customFormat="1">
      <c r="B294" s="216"/>
      <c r="C294" s="217"/>
      <c r="D294" s="238" t="s">
        <v>163</v>
      </c>
      <c r="E294" s="245" t="s">
        <v>21</v>
      </c>
      <c r="F294" s="239" t="s">
        <v>1697</v>
      </c>
      <c r="G294" s="217"/>
      <c r="H294" s="240">
        <v>1.96</v>
      </c>
      <c r="I294" s="222"/>
      <c r="J294" s="217"/>
      <c r="K294" s="217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163</v>
      </c>
      <c r="AU294" s="227" t="s">
        <v>152</v>
      </c>
      <c r="AV294" s="12" t="s">
        <v>81</v>
      </c>
      <c r="AW294" s="12" t="s">
        <v>35</v>
      </c>
      <c r="AX294" s="12" t="s">
        <v>71</v>
      </c>
      <c r="AY294" s="227" t="s">
        <v>153</v>
      </c>
    </row>
    <row r="295" spans="2:65" s="12" customFormat="1">
      <c r="B295" s="216"/>
      <c r="C295" s="217"/>
      <c r="D295" s="238" t="s">
        <v>163</v>
      </c>
      <c r="E295" s="245" t="s">
        <v>21</v>
      </c>
      <c r="F295" s="239" t="s">
        <v>1698</v>
      </c>
      <c r="G295" s="217"/>
      <c r="H295" s="240">
        <v>2.36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163</v>
      </c>
      <c r="AU295" s="227" t="s">
        <v>152</v>
      </c>
      <c r="AV295" s="12" t="s">
        <v>81</v>
      </c>
      <c r="AW295" s="12" t="s">
        <v>35</v>
      </c>
      <c r="AX295" s="12" t="s">
        <v>71</v>
      </c>
      <c r="AY295" s="227" t="s">
        <v>153</v>
      </c>
    </row>
    <row r="296" spans="2:65" s="12" customFormat="1">
      <c r="B296" s="216"/>
      <c r="C296" s="217"/>
      <c r="D296" s="238" t="s">
        <v>163</v>
      </c>
      <c r="E296" s="245" t="s">
        <v>21</v>
      </c>
      <c r="F296" s="239" t="s">
        <v>1699</v>
      </c>
      <c r="G296" s="217"/>
      <c r="H296" s="240">
        <v>12.6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163</v>
      </c>
      <c r="AU296" s="227" t="s">
        <v>152</v>
      </c>
      <c r="AV296" s="12" t="s">
        <v>81</v>
      </c>
      <c r="AW296" s="12" t="s">
        <v>35</v>
      </c>
      <c r="AX296" s="12" t="s">
        <v>71</v>
      </c>
      <c r="AY296" s="227" t="s">
        <v>153</v>
      </c>
    </row>
    <row r="297" spans="2:65" s="12" customFormat="1">
      <c r="B297" s="216"/>
      <c r="C297" s="217"/>
      <c r="D297" s="238" t="s">
        <v>163</v>
      </c>
      <c r="E297" s="245" t="s">
        <v>21</v>
      </c>
      <c r="F297" s="239" t="s">
        <v>1700</v>
      </c>
      <c r="G297" s="217"/>
      <c r="H297" s="240">
        <v>1.6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163</v>
      </c>
      <c r="AU297" s="227" t="s">
        <v>152</v>
      </c>
      <c r="AV297" s="12" t="s">
        <v>81</v>
      </c>
      <c r="AW297" s="12" t="s">
        <v>35</v>
      </c>
      <c r="AX297" s="12" t="s">
        <v>71</v>
      </c>
      <c r="AY297" s="227" t="s">
        <v>153</v>
      </c>
    </row>
    <row r="298" spans="2:65" s="12" customFormat="1">
      <c r="B298" s="216"/>
      <c r="C298" s="217"/>
      <c r="D298" s="238" t="s">
        <v>163</v>
      </c>
      <c r="E298" s="245" t="s">
        <v>21</v>
      </c>
      <c r="F298" s="239" t="s">
        <v>1701</v>
      </c>
      <c r="G298" s="217"/>
      <c r="H298" s="240">
        <v>1.6</v>
      </c>
      <c r="I298" s="222"/>
      <c r="J298" s="217"/>
      <c r="K298" s="217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163</v>
      </c>
      <c r="AU298" s="227" t="s">
        <v>152</v>
      </c>
      <c r="AV298" s="12" t="s">
        <v>81</v>
      </c>
      <c r="AW298" s="12" t="s">
        <v>35</v>
      </c>
      <c r="AX298" s="12" t="s">
        <v>71</v>
      </c>
      <c r="AY298" s="227" t="s">
        <v>153</v>
      </c>
    </row>
    <row r="299" spans="2:65" s="12" customFormat="1">
      <c r="B299" s="216"/>
      <c r="C299" s="217"/>
      <c r="D299" s="238" t="s">
        <v>163</v>
      </c>
      <c r="E299" s="245" t="s">
        <v>21</v>
      </c>
      <c r="F299" s="239" t="s">
        <v>1702</v>
      </c>
      <c r="G299" s="217"/>
      <c r="H299" s="240">
        <v>2</v>
      </c>
      <c r="I299" s="222"/>
      <c r="J299" s="217"/>
      <c r="K299" s="217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163</v>
      </c>
      <c r="AU299" s="227" t="s">
        <v>152</v>
      </c>
      <c r="AV299" s="12" t="s">
        <v>81</v>
      </c>
      <c r="AW299" s="12" t="s">
        <v>35</v>
      </c>
      <c r="AX299" s="12" t="s">
        <v>71</v>
      </c>
      <c r="AY299" s="227" t="s">
        <v>153</v>
      </c>
    </row>
    <row r="300" spans="2:65" s="12" customFormat="1">
      <c r="B300" s="216"/>
      <c r="C300" s="217"/>
      <c r="D300" s="238" t="s">
        <v>163</v>
      </c>
      <c r="E300" s="245" t="s">
        <v>21</v>
      </c>
      <c r="F300" s="239" t="s">
        <v>1703</v>
      </c>
      <c r="G300" s="217"/>
      <c r="H300" s="240">
        <v>0.8</v>
      </c>
      <c r="I300" s="222"/>
      <c r="J300" s="217"/>
      <c r="K300" s="217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163</v>
      </c>
      <c r="AU300" s="227" t="s">
        <v>152</v>
      </c>
      <c r="AV300" s="12" t="s">
        <v>81</v>
      </c>
      <c r="AW300" s="12" t="s">
        <v>35</v>
      </c>
      <c r="AX300" s="12" t="s">
        <v>71</v>
      </c>
      <c r="AY300" s="227" t="s">
        <v>153</v>
      </c>
    </row>
    <row r="301" spans="2:65" s="12" customFormat="1">
      <c r="B301" s="216"/>
      <c r="C301" s="217"/>
      <c r="D301" s="238" t="s">
        <v>163</v>
      </c>
      <c r="E301" s="245" t="s">
        <v>21</v>
      </c>
      <c r="F301" s="239" t="s">
        <v>1704</v>
      </c>
      <c r="G301" s="217"/>
      <c r="H301" s="240">
        <v>2.8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163</v>
      </c>
      <c r="AU301" s="227" t="s">
        <v>152</v>
      </c>
      <c r="AV301" s="12" t="s">
        <v>81</v>
      </c>
      <c r="AW301" s="12" t="s">
        <v>35</v>
      </c>
      <c r="AX301" s="12" t="s">
        <v>71</v>
      </c>
      <c r="AY301" s="227" t="s">
        <v>153</v>
      </c>
    </row>
    <row r="302" spans="2:65" s="12" customFormat="1">
      <c r="B302" s="216"/>
      <c r="C302" s="217"/>
      <c r="D302" s="238" t="s">
        <v>163</v>
      </c>
      <c r="E302" s="245" t="s">
        <v>21</v>
      </c>
      <c r="F302" s="239" t="s">
        <v>1705</v>
      </c>
      <c r="G302" s="217"/>
      <c r="H302" s="240">
        <v>0.4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163</v>
      </c>
      <c r="AU302" s="227" t="s">
        <v>152</v>
      </c>
      <c r="AV302" s="12" t="s">
        <v>81</v>
      </c>
      <c r="AW302" s="12" t="s">
        <v>35</v>
      </c>
      <c r="AX302" s="12" t="s">
        <v>71</v>
      </c>
      <c r="AY302" s="227" t="s">
        <v>153</v>
      </c>
    </row>
    <row r="303" spans="2:65" s="15" customFormat="1">
      <c r="B303" s="278"/>
      <c r="C303" s="279"/>
      <c r="D303" s="238" t="s">
        <v>163</v>
      </c>
      <c r="E303" s="280" t="s">
        <v>21</v>
      </c>
      <c r="F303" s="281" t="s">
        <v>1682</v>
      </c>
      <c r="G303" s="279"/>
      <c r="H303" s="282">
        <v>82.47</v>
      </c>
      <c r="I303" s="283"/>
      <c r="J303" s="279"/>
      <c r="K303" s="279"/>
      <c r="L303" s="284"/>
      <c r="M303" s="285"/>
      <c r="N303" s="286"/>
      <c r="O303" s="286"/>
      <c r="P303" s="286"/>
      <c r="Q303" s="286"/>
      <c r="R303" s="286"/>
      <c r="S303" s="286"/>
      <c r="T303" s="287"/>
      <c r="AT303" s="288" t="s">
        <v>163</v>
      </c>
      <c r="AU303" s="288" t="s">
        <v>152</v>
      </c>
      <c r="AV303" s="15" t="s">
        <v>152</v>
      </c>
      <c r="AW303" s="15" t="s">
        <v>35</v>
      </c>
      <c r="AX303" s="15" t="s">
        <v>71</v>
      </c>
      <c r="AY303" s="288" t="s">
        <v>153</v>
      </c>
    </row>
    <row r="304" spans="2:65" s="12" customFormat="1">
      <c r="B304" s="216"/>
      <c r="C304" s="217"/>
      <c r="D304" s="218" t="s">
        <v>163</v>
      </c>
      <c r="E304" s="219" t="s">
        <v>21</v>
      </c>
      <c r="F304" s="220" t="s">
        <v>1706</v>
      </c>
      <c r="G304" s="217"/>
      <c r="H304" s="221">
        <v>82.47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163</v>
      </c>
      <c r="AU304" s="227" t="s">
        <v>152</v>
      </c>
      <c r="AV304" s="12" t="s">
        <v>81</v>
      </c>
      <c r="AW304" s="12" t="s">
        <v>35</v>
      </c>
      <c r="AX304" s="12" t="s">
        <v>79</v>
      </c>
      <c r="AY304" s="227" t="s">
        <v>153</v>
      </c>
    </row>
    <row r="305" spans="2:65" s="1" customFormat="1" ht="22.5" customHeight="1">
      <c r="B305" s="43"/>
      <c r="C305" s="228" t="s">
        <v>425</v>
      </c>
      <c r="D305" s="228" t="s">
        <v>150</v>
      </c>
      <c r="E305" s="229" t="s">
        <v>1707</v>
      </c>
      <c r="F305" s="230" t="s">
        <v>1708</v>
      </c>
      <c r="G305" s="231" t="s">
        <v>555</v>
      </c>
      <c r="H305" s="232">
        <v>0.112</v>
      </c>
      <c r="I305" s="233"/>
      <c r="J305" s="234">
        <f>ROUND(I305*H305,2)</f>
        <v>0</v>
      </c>
      <c r="K305" s="230" t="s">
        <v>160</v>
      </c>
      <c r="L305" s="235"/>
      <c r="M305" s="236" t="s">
        <v>21</v>
      </c>
      <c r="N305" s="237" t="s">
        <v>42</v>
      </c>
      <c r="O305" s="44"/>
      <c r="P305" s="213">
        <f>O305*H305</f>
        <v>0</v>
      </c>
      <c r="Q305" s="213">
        <v>1</v>
      </c>
      <c r="R305" s="213">
        <f>Q305*H305</f>
        <v>0.112</v>
      </c>
      <c r="S305" s="213">
        <v>0</v>
      </c>
      <c r="T305" s="214">
        <f>S305*H305</f>
        <v>0</v>
      </c>
      <c r="AR305" s="26" t="s">
        <v>192</v>
      </c>
      <c r="AT305" s="26" t="s">
        <v>150</v>
      </c>
      <c r="AU305" s="26" t="s">
        <v>152</v>
      </c>
      <c r="AY305" s="26" t="s">
        <v>153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79</v>
      </c>
      <c r="BK305" s="215">
        <f>ROUND(I305*H305,2)</f>
        <v>0</v>
      </c>
      <c r="BL305" s="26" t="s">
        <v>173</v>
      </c>
      <c r="BM305" s="26" t="s">
        <v>1709</v>
      </c>
    </row>
    <row r="306" spans="2:65" s="12" customFormat="1">
      <c r="B306" s="216"/>
      <c r="C306" s="217"/>
      <c r="D306" s="238" t="s">
        <v>163</v>
      </c>
      <c r="E306" s="245" t="s">
        <v>21</v>
      </c>
      <c r="F306" s="239" t="s">
        <v>1710</v>
      </c>
      <c r="G306" s="217"/>
      <c r="H306" s="240">
        <v>0.10199999999999999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163</v>
      </c>
      <c r="AU306" s="227" t="s">
        <v>152</v>
      </c>
      <c r="AV306" s="12" t="s">
        <v>81</v>
      </c>
      <c r="AW306" s="12" t="s">
        <v>35</v>
      </c>
      <c r="AX306" s="12" t="s">
        <v>79</v>
      </c>
      <c r="AY306" s="227" t="s">
        <v>153</v>
      </c>
    </row>
    <row r="307" spans="2:65" s="12" customFormat="1">
      <c r="B307" s="216"/>
      <c r="C307" s="217"/>
      <c r="D307" s="218" t="s">
        <v>163</v>
      </c>
      <c r="E307" s="217"/>
      <c r="F307" s="220" t="s">
        <v>1711</v>
      </c>
      <c r="G307" s="217"/>
      <c r="H307" s="221">
        <v>0.112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163</v>
      </c>
      <c r="AU307" s="227" t="s">
        <v>152</v>
      </c>
      <c r="AV307" s="12" t="s">
        <v>81</v>
      </c>
      <c r="AW307" s="12" t="s">
        <v>6</v>
      </c>
      <c r="AX307" s="12" t="s">
        <v>79</v>
      </c>
      <c r="AY307" s="227" t="s">
        <v>153</v>
      </c>
    </row>
    <row r="308" spans="2:65" s="1" customFormat="1" ht="31.5" customHeight="1">
      <c r="B308" s="43"/>
      <c r="C308" s="204" t="s">
        <v>429</v>
      </c>
      <c r="D308" s="204" t="s">
        <v>156</v>
      </c>
      <c r="E308" s="205" t="s">
        <v>1712</v>
      </c>
      <c r="F308" s="206" t="s">
        <v>1713</v>
      </c>
      <c r="G308" s="207" t="s">
        <v>189</v>
      </c>
      <c r="H308" s="208">
        <v>82.47</v>
      </c>
      <c r="I308" s="209"/>
      <c r="J308" s="210">
        <f>ROUND(I308*H308,2)</f>
        <v>0</v>
      </c>
      <c r="K308" s="206" t="s">
        <v>160</v>
      </c>
      <c r="L308" s="63"/>
      <c r="M308" s="211" t="s">
        <v>21</v>
      </c>
      <c r="N308" s="212" t="s">
        <v>42</v>
      </c>
      <c r="O308" s="44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26" t="s">
        <v>173</v>
      </c>
      <c r="AT308" s="26" t="s">
        <v>156</v>
      </c>
      <c r="AU308" s="26" t="s">
        <v>152</v>
      </c>
      <c r="AY308" s="26" t="s">
        <v>153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6" t="s">
        <v>79</v>
      </c>
      <c r="BK308" s="215">
        <f>ROUND(I308*H308,2)</f>
        <v>0</v>
      </c>
      <c r="BL308" s="26" t="s">
        <v>173</v>
      </c>
      <c r="BM308" s="26" t="s">
        <v>1714</v>
      </c>
    </row>
    <row r="309" spans="2:65" s="11" customFormat="1" ht="22.4" customHeight="1">
      <c r="B309" s="187"/>
      <c r="C309" s="188"/>
      <c r="D309" s="189" t="s">
        <v>70</v>
      </c>
      <c r="E309" s="276" t="s">
        <v>671</v>
      </c>
      <c r="F309" s="276" t="s">
        <v>1715</v>
      </c>
      <c r="G309" s="188"/>
      <c r="H309" s="188"/>
      <c r="I309" s="191"/>
      <c r="J309" s="277">
        <f>BK309</f>
        <v>0</v>
      </c>
      <c r="K309" s="188"/>
      <c r="L309" s="193"/>
      <c r="M309" s="194"/>
      <c r="N309" s="195"/>
      <c r="O309" s="195"/>
      <c r="P309" s="196">
        <f>P310+P316</f>
        <v>0</v>
      </c>
      <c r="Q309" s="195"/>
      <c r="R309" s="196">
        <f>R310+R316</f>
        <v>0</v>
      </c>
      <c r="S309" s="195"/>
      <c r="T309" s="197">
        <f>T310+T316</f>
        <v>0</v>
      </c>
      <c r="AR309" s="198" t="s">
        <v>79</v>
      </c>
      <c r="AT309" s="199" t="s">
        <v>70</v>
      </c>
      <c r="AU309" s="199" t="s">
        <v>81</v>
      </c>
      <c r="AY309" s="198" t="s">
        <v>153</v>
      </c>
      <c r="BK309" s="200">
        <f>BK310+BK316</f>
        <v>0</v>
      </c>
    </row>
    <row r="310" spans="2:65" s="16" customFormat="1" ht="14.5" customHeight="1">
      <c r="B310" s="289"/>
      <c r="C310" s="290"/>
      <c r="D310" s="291" t="s">
        <v>70</v>
      </c>
      <c r="E310" s="291" t="s">
        <v>1161</v>
      </c>
      <c r="F310" s="291" t="s">
        <v>1162</v>
      </c>
      <c r="G310" s="290"/>
      <c r="H310" s="290"/>
      <c r="I310" s="292"/>
      <c r="J310" s="293">
        <f>BK310</f>
        <v>0</v>
      </c>
      <c r="K310" s="290"/>
      <c r="L310" s="294"/>
      <c r="M310" s="295"/>
      <c r="N310" s="296"/>
      <c r="O310" s="296"/>
      <c r="P310" s="297">
        <f>SUM(P311:P315)</f>
        <v>0</v>
      </c>
      <c r="Q310" s="296"/>
      <c r="R310" s="297">
        <f>SUM(R311:R315)</f>
        <v>0</v>
      </c>
      <c r="S310" s="296"/>
      <c r="T310" s="298">
        <f>SUM(T311:T315)</f>
        <v>0</v>
      </c>
      <c r="AR310" s="299" t="s">
        <v>79</v>
      </c>
      <c r="AT310" s="300" t="s">
        <v>70</v>
      </c>
      <c r="AU310" s="300" t="s">
        <v>152</v>
      </c>
      <c r="AY310" s="299" t="s">
        <v>153</v>
      </c>
      <c r="BK310" s="301">
        <f>SUM(BK311:BK315)</f>
        <v>0</v>
      </c>
    </row>
    <row r="311" spans="2:65" s="1" customFormat="1" ht="31.5" customHeight="1">
      <c r="B311" s="43"/>
      <c r="C311" s="204" t="s">
        <v>433</v>
      </c>
      <c r="D311" s="204" t="s">
        <v>156</v>
      </c>
      <c r="E311" s="205" t="s">
        <v>1716</v>
      </c>
      <c r="F311" s="206" t="s">
        <v>1717</v>
      </c>
      <c r="G311" s="207" t="s">
        <v>555</v>
      </c>
      <c r="H311" s="208">
        <v>11.744999999999999</v>
      </c>
      <c r="I311" s="209"/>
      <c r="J311" s="210">
        <f>ROUND(I311*H311,2)</f>
        <v>0</v>
      </c>
      <c r="K311" s="206" t="s">
        <v>160</v>
      </c>
      <c r="L311" s="63"/>
      <c r="M311" s="211" t="s">
        <v>21</v>
      </c>
      <c r="N311" s="212" t="s">
        <v>42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173</v>
      </c>
      <c r="AT311" s="26" t="s">
        <v>156</v>
      </c>
      <c r="AU311" s="26" t="s">
        <v>173</v>
      </c>
      <c r="AY311" s="26" t="s">
        <v>153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79</v>
      </c>
      <c r="BK311" s="215">
        <f>ROUND(I311*H311,2)</f>
        <v>0</v>
      </c>
      <c r="BL311" s="26" t="s">
        <v>173</v>
      </c>
      <c r="BM311" s="26" t="s">
        <v>1718</v>
      </c>
    </row>
    <row r="312" spans="2:65" s="1" customFormat="1" ht="31.5" customHeight="1">
      <c r="B312" s="43"/>
      <c r="C312" s="204" t="s">
        <v>437</v>
      </c>
      <c r="D312" s="204" t="s">
        <v>156</v>
      </c>
      <c r="E312" s="205" t="s">
        <v>1719</v>
      </c>
      <c r="F312" s="206" t="s">
        <v>1720</v>
      </c>
      <c r="G312" s="207" t="s">
        <v>555</v>
      </c>
      <c r="H312" s="208">
        <v>11.744999999999999</v>
      </c>
      <c r="I312" s="209"/>
      <c r="J312" s="210">
        <f>ROUND(I312*H312,2)</f>
        <v>0</v>
      </c>
      <c r="K312" s="206" t="s">
        <v>160</v>
      </c>
      <c r="L312" s="63"/>
      <c r="M312" s="211" t="s">
        <v>21</v>
      </c>
      <c r="N312" s="212" t="s">
        <v>42</v>
      </c>
      <c r="O312" s="44"/>
      <c r="P312" s="213">
        <f>O312*H312</f>
        <v>0</v>
      </c>
      <c r="Q312" s="213">
        <v>0</v>
      </c>
      <c r="R312" s="213">
        <f>Q312*H312</f>
        <v>0</v>
      </c>
      <c r="S312" s="213">
        <v>0</v>
      </c>
      <c r="T312" s="214">
        <f>S312*H312</f>
        <v>0</v>
      </c>
      <c r="AR312" s="26" t="s">
        <v>173</v>
      </c>
      <c r="AT312" s="26" t="s">
        <v>156</v>
      </c>
      <c r="AU312" s="26" t="s">
        <v>173</v>
      </c>
      <c r="AY312" s="26" t="s">
        <v>153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26" t="s">
        <v>79</v>
      </c>
      <c r="BK312" s="215">
        <f>ROUND(I312*H312,2)</f>
        <v>0</v>
      </c>
      <c r="BL312" s="26" t="s">
        <v>173</v>
      </c>
      <c r="BM312" s="26" t="s">
        <v>1721</v>
      </c>
    </row>
    <row r="313" spans="2:65" s="1" customFormat="1" ht="31.5" customHeight="1">
      <c r="B313" s="43"/>
      <c r="C313" s="204" t="s">
        <v>439</v>
      </c>
      <c r="D313" s="204" t="s">
        <v>156</v>
      </c>
      <c r="E313" s="205" t="s">
        <v>1722</v>
      </c>
      <c r="F313" s="206" t="s">
        <v>1723</v>
      </c>
      <c r="G313" s="207" t="s">
        <v>555</v>
      </c>
      <c r="H313" s="208">
        <v>223.155</v>
      </c>
      <c r="I313" s="209"/>
      <c r="J313" s="210">
        <f>ROUND(I313*H313,2)</f>
        <v>0</v>
      </c>
      <c r="K313" s="206" t="s">
        <v>160</v>
      </c>
      <c r="L313" s="63"/>
      <c r="M313" s="211" t="s">
        <v>21</v>
      </c>
      <c r="N313" s="212" t="s">
        <v>42</v>
      </c>
      <c r="O313" s="44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AR313" s="26" t="s">
        <v>173</v>
      </c>
      <c r="AT313" s="26" t="s">
        <v>156</v>
      </c>
      <c r="AU313" s="26" t="s">
        <v>173</v>
      </c>
      <c r="AY313" s="26" t="s">
        <v>153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6" t="s">
        <v>79</v>
      </c>
      <c r="BK313" s="215">
        <f>ROUND(I313*H313,2)</f>
        <v>0</v>
      </c>
      <c r="BL313" s="26" t="s">
        <v>173</v>
      </c>
      <c r="BM313" s="26" t="s">
        <v>1724</v>
      </c>
    </row>
    <row r="314" spans="2:65" s="12" customFormat="1">
      <c r="B314" s="216"/>
      <c r="C314" s="217"/>
      <c r="D314" s="218" t="s">
        <v>163</v>
      </c>
      <c r="E314" s="217"/>
      <c r="F314" s="220" t="s">
        <v>1725</v>
      </c>
      <c r="G314" s="217"/>
      <c r="H314" s="221">
        <v>223.155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163</v>
      </c>
      <c r="AU314" s="227" t="s">
        <v>173</v>
      </c>
      <c r="AV314" s="12" t="s">
        <v>81</v>
      </c>
      <c r="AW314" s="12" t="s">
        <v>6</v>
      </c>
      <c r="AX314" s="12" t="s">
        <v>79</v>
      </c>
      <c r="AY314" s="227" t="s">
        <v>153</v>
      </c>
    </row>
    <row r="315" spans="2:65" s="1" customFormat="1" ht="22.5" customHeight="1">
      <c r="B315" s="43"/>
      <c r="C315" s="204" t="s">
        <v>443</v>
      </c>
      <c r="D315" s="204" t="s">
        <v>156</v>
      </c>
      <c r="E315" s="205" t="s">
        <v>1726</v>
      </c>
      <c r="F315" s="206" t="s">
        <v>1727</v>
      </c>
      <c r="G315" s="207" t="s">
        <v>555</v>
      </c>
      <c r="H315" s="208">
        <v>11.744999999999999</v>
      </c>
      <c r="I315" s="209"/>
      <c r="J315" s="210">
        <f>ROUND(I315*H315,2)</f>
        <v>0</v>
      </c>
      <c r="K315" s="206" t="s">
        <v>160</v>
      </c>
      <c r="L315" s="63"/>
      <c r="M315" s="211" t="s">
        <v>21</v>
      </c>
      <c r="N315" s="212" t="s">
        <v>42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173</v>
      </c>
      <c r="AT315" s="26" t="s">
        <v>156</v>
      </c>
      <c r="AU315" s="26" t="s">
        <v>173</v>
      </c>
      <c r="AY315" s="26" t="s">
        <v>153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79</v>
      </c>
      <c r="BK315" s="215">
        <f>ROUND(I315*H315,2)</f>
        <v>0</v>
      </c>
      <c r="BL315" s="26" t="s">
        <v>173</v>
      </c>
      <c r="BM315" s="26" t="s">
        <v>1728</v>
      </c>
    </row>
    <row r="316" spans="2:65" s="16" customFormat="1" ht="21.65" customHeight="1">
      <c r="B316" s="289"/>
      <c r="C316" s="290"/>
      <c r="D316" s="291" t="s">
        <v>70</v>
      </c>
      <c r="E316" s="291" t="s">
        <v>1729</v>
      </c>
      <c r="F316" s="291" t="s">
        <v>1715</v>
      </c>
      <c r="G316" s="290"/>
      <c r="H316" s="290"/>
      <c r="I316" s="292"/>
      <c r="J316" s="293">
        <f>BK316</f>
        <v>0</v>
      </c>
      <c r="K316" s="290"/>
      <c r="L316" s="294"/>
      <c r="M316" s="295"/>
      <c r="N316" s="296"/>
      <c r="O316" s="296"/>
      <c r="P316" s="297">
        <f>P317</f>
        <v>0</v>
      </c>
      <c r="Q316" s="296"/>
      <c r="R316" s="297">
        <f>R317</f>
        <v>0</v>
      </c>
      <c r="S316" s="296"/>
      <c r="T316" s="298">
        <f>T317</f>
        <v>0</v>
      </c>
      <c r="AR316" s="299" t="s">
        <v>79</v>
      </c>
      <c r="AT316" s="300" t="s">
        <v>70</v>
      </c>
      <c r="AU316" s="300" t="s">
        <v>152</v>
      </c>
      <c r="AY316" s="299" t="s">
        <v>153</v>
      </c>
      <c r="BK316" s="301">
        <f>BK317</f>
        <v>0</v>
      </c>
    </row>
    <row r="317" spans="2:65" s="1" customFormat="1" ht="44.25" customHeight="1">
      <c r="B317" s="43"/>
      <c r="C317" s="204" t="s">
        <v>447</v>
      </c>
      <c r="D317" s="204" t="s">
        <v>156</v>
      </c>
      <c r="E317" s="205" t="s">
        <v>1730</v>
      </c>
      <c r="F317" s="206" t="s">
        <v>1731</v>
      </c>
      <c r="G317" s="207" t="s">
        <v>555</v>
      </c>
      <c r="H317" s="208">
        <v>37.747</v>
      </c>
      <c r="I317" s="209"/>
      <c r="J317" s="210">
        <f>ROUND(I317*H317,2)</f>
        <v>0</v>
      </c>
      <c r="K317" s="206" t="s">
        <v>160</v>
      </c>
      <c r="L317" s="63"/>
      <c r="M317" s="211" t="s">
        <v>21</v>
      </c>
      <c r="N317" s="212" t="s">
        <v>42</v>
      </c>
      <c r="O317" s="44"/>
      <c r="P317" s="213">
        <f>O317*H317</f>
        <v>0</v>
      </c>
      <c r="Q317" s="213">
        <v>0</v>
      </c>
      <c r="R317" s="213">
        <f>Q317*H317</f>
        <v>0</v>
      </c>
      <c r="S317" s="213">
        <v>0</v>
      </c>
      <c r="T317" s="214">
        <f>S317*H317</f>
        <v>0</v>
      </c>
      <c r="AR317" s="26" t="s">
        <v>173</v>
      </c>
      <c r="AT317" s="26" t="s">
        <v>156</v>
      </c>
      <c r="AU317" s="26" t="s">
        <v>173</v>
      </c>
      <c r="AY317" s="26" t="s">
        <v>153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26" t="s">
        <v>79</v>
      </c>
      <c r="BK317" s="215">
        <f>ROUND(I317*H317,2)</f>
        <v>0</v>
      </c>
      <c r="BL317" s="26" t="s">
        <v>173</v>
      </c>
      <c r="BM317" s="26" t="s">
        <v>1732</v>
      </c>
    </row>
    <row r="318" spans="2:65" s="11" customFormat="1" ht="37.4" customHeight="1">
      <c r="B318" s="187"/>
      <c r="C318" s="188"/>
      <c r="D318" s="189" t="s">
        <v>70</v>
      </c>
      <c r="E318" s="190" t="s">
        <v>322</v>
      </c>
      <c r="F318" s="190" t="s">
        <v>1166</v>
      </c>
      <c r="G318" s="188"/>
      <c r="H318" s="188"/>
      <c r="I318" s="191"/>
      <c r="J318" s="192">
        <f>BK318</f>
        <v>0</v>
      </c>
      <c r="K318" s="188"/>
      <c r="L318" s="193"/>
      <c r="M318" s="194"/>
      <c r="N318" s="195"/>
      <c r="O318" s="195"/>
      <c r="P318" s="196">
        <f>P319+P334+P336+P343+P401+P419+P462</f>
        <v>0</v>
      </c>
      <c r="Q318" s="195"/>
      <c r="R318" s="196">
        <f>R319+R334+R336+R343+R401+R419+R462</f>
        <v>7.9568227500000006</v>
      </c>
      <c r="S318" s="195"/>
      <c r="T318" s="197">
        <f>T319+T334+T336+T343+T401+T419+T462</f>
        <v>0</v>
      </c>
      <c r="AR318" s="198" t="s">
        <v>81</v>
      </c>
      <c r="AT318" s="199" t="s">
        <v>70</v>
      </c>
      <c r="AU318" s="199" t="s">
        <v>71</v>
      </c>
      <c r="AY318" s="198" t="s">
        <v>153</v>
      </c>
      <c r="BK318" s="200">
        <f>BK319+BK334+BK336+BK343+BK401+BK419+BK462</f>
        <v>0</v>
      </c>
    </row>
    <row r="319" spans="2:65" s="11" customFormat="1" ht="19.899999999999999" customHeight="1">
      <c r="B319" s="187"/>
      <c r="C319" s="188"/>
      <c r="D319" s="201" t="s">
        <v>70</v>
      </c>
      <c r="E319" s="202" t="s">
        <v>1733</v>
      </c>
      <c r="F319" s="202" t="s">
        <v>1734</v>
      </c>
      <c r="G319" s="188"/>
      <c r="H319" s="188"/>
      <c r="I319" s="191"/>
      <c r="J319" s="203">
        <f>BK319</f>
        <v>0</v>
      </c>
      <c r="K319" s="188"/>
      <c r="L319" s="193"/>
      <c r="M319" s="194"/>
      <c r="N319" s="195"/>
      <c r="O319" s="195"/>
      <c r="P319" s="196">
        <f>SUM(P320:P333)</f>
        <v>0</v>
      </c>
      <c r="Q319" s="195"/>
      <c r="R319" s="196">
        <f>SUM(R320:R333)</f>
        <v>0.80301887999999999</v>
      </c>
      <c r="S319" s="195"/>
      <c r="T319" s="197">
        <f>SUM(T320:T333)</f>
        <v>0</v>
      </c>
      <c r="AR319" s="198" t="s">
        <v>81</v>
      </c>
      <c r="AT319" s="199" t="s">
        <v>70</v>
      </c>
      <c r="AU319" s="199" t="s">
        <v>79</v>
      </c>
      <c r="AY319" s="198" t="s">
        <v>153</v>
      </c>
      <c r="BK319" s="200">
        <f>SUM(BK320:BK333)</f>
        <v>0</v>
      </c>
    </row>
    <row r="320" spans="2:65" s="1" customFormat="1" ht="31.5" customHeight="1">
      <c r="B320" s="43"/>
      <c r="C320" s="204" t="s">
        <v>451</v>
      </c>
      <c r="D320" s="204" t="s">
        <v>156</v>
      </c>
      <c r="E320" s="205" t="s">
        <v>1735</v>
      </c>
      <c r="F320" s="206" t="s">
        <v>1736</v>
      </c>
      <c r="G320" s="207" t="s">
        <v>521</v>
      </c>
      <c r="H320" s="208">
        <v>43.195999999999998</v>
      </c>
      <c r="I320" s="209"/>
      <c r="J320" s="210">
        <f>ROUND(I320*H320,2)</f>
        <v>0</v>
      </c>
      <c r="K320" s="206" t="s">
        <v>160</v>
      </c>
      <c r="L320" s="63"/>
      <c r="M320" s="211" t="s">
        <v>21</v>
      </c>
      <c r="N320" s="212" t="s">
        <v>42</v>
      </c>
      <c r="O320" s="44"/>
      <c r="P320" s="213">
        <f>O320*H320</f>
        <v>0</v>
      </c>
      <c r="Q320" s="213">
        <v>4.1799999999999997E-3</v>
      </c>
      <c r="R320" s="213">
        <f>Q320*H320</f>
        <v>0.18055927999999999</v>
      </c>
      <c r="S320" s="213">
        <v>0</v>
      </c>
      <c r="T320" s="214">
        <f>S320*H320</f>
        <v>0</v>
      </c>
      <c r="AR320" s="26" t="s">
        <v>258</v>
      </c>
      <c r="AT320" s="26" t="s">
        <v>156</v>
      </c>
      <c r="AU320" s="26" t="s">
        <v>81</v>
      </c>
      <c r="AY320" s="26" t="s">
        <v>153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79</v>
      </c>
      <c r="BK320" s="215">
        <f>ROUND(I320*H320,2)</f>
        <v>0</v>
      </c>
      <c r="BL320" s="26" t="s">
        <v>258</v>
      </c>
      <c r="BM320" s="26" t="s">
        <v>1737</v>
      </c>
    </row>
    <row r="321" spans="2:65" s="13" customFormat="1">
      <c r="B321" s="251"/>
      <c r="C321" s="252"/>
      <c r="D321" s="238" t="s">
        <v>163</v>
      </c>
      <c r="E321" s="253" t="s">
        <v>21</v>
      </c>
      <c r="F321" s="254" t="s">
        <v>1502</v>
      </c>
      <c r="G321" s="252"/>
      <c r="H321" s="255" t="s">
        <v>21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AT321" s="261" t="s">
        <v>163</v>
      </c>
      <c r="AU321" s="261" t="s">
        <v>81</v>
      </c>
      <c r="AV321" s="13" t="s">
        <v>79</v>
      </c>
      <c r="AW321" s="13" t="s">
        <v>35</v>
      </c>
      <c r="AX321" s="13" t="s">
        <v>71</v>
      </c>
      <c r="AY321" s="261" t="s">
        <v>153</v>
      </c>
    </row>
    <row r="322" spans="2:65" s="12" customFormat="1">
      <c r="B322" s="216"/>
      <c r="C322" s="217"/>
      <c r="D322" s="238" t="s">
        <v>163</v>
      </c>
      <c r="E322" s="245" t="s">
        <v>21</v>
      </c>
      <c r="F322" s="239" t="s">
        <v>1738</v>
      </c>
      <c r="G322" s="217"/>
      <c r="H322" s="240">
        <v>11.2</v>
      </c>
      <c r="I322" s="222"/>
      <c r="J322" s="217"/>
      <c r="K322" s="217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163</v>
      </c>
      <c r="AU322" s="227" t="s">
        <v>81</v>
      </c>
      <c r="AV322" s="12" t="s">
        <v>81</v>
      </c>
      <c r="AW322" s="12" t="s">
        <v>35</v>
      </c>
      <c r="AX322" s="12" t="s">
        <v>71</v>
      </c>
      <c r="AY322" s="227" t="s">
        <v>153</v>
      </c>
    </row>
    <row r="323" spans="2:65" s="12" customFormat="1">
      <c r="B323" s="216"/>
      <c r="C323" s="217"/>
      <c r="D323" s="238" t="s">
        <v>163</v>
      </c>
      <c r="E323" s="245" t="s">
        <v>21</v>
      </c>
      <c r="F323" s="239" t="s">
        <v>1739</v>
      </c>
      <c r="G323" s="217"/>
      <c r="H323" s="240">
        <v>12.375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163</v>
      </c>
      <c r="AU323" s="227" t="s">
        <v>81</v>
      </c>
      <c r="AV323" s="12" t="s">
        <v>81</v>
      </c>
      <c r="AW323" s="12" t="s">
        <v>35</v>
      </c>
      <c r="AX323" s="12" t="s">
        <v>71</v>
      </c>
      <c r="AY323" s="227" t="s">
        <v>153</v>
      </c>
    </row>
    <row r="324" spans="2:65" s="12" customFormat="1">
      <c r="B324" s="216"/>
      <c r="C324" s="217"/>
      <c r="D324" s="238" t="s">
        <v>163</v>
      </c>
      <c r="E324" s="245" t="s">
        <v>21</v>
      </c>
      <c r="F324" s="239" t="s">
        <v>1740</v>
      </c>
      <c r="G324" s="217"/>
      <c r="H324" s="240">
        <v>7.125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163</v>
      </c>
      <c r="AU324" s="227" t="s">
        <v>81</v>
      </c>
      <c r="AV324" s="12" t="s">
        <v>81</v>
      </c>
      <c r="AW324" s="12" t="s">
        <v>35</v>
      </c>
      <c r="AX324" s="12" t="s">
        <v>71</v>
      </c>
      <c r="AY324" s="227" t="s">
        <v>153</v>
      </c>
    </row>
    <row r="325" spans="2:65" s="13" customFormat="1">
      <c r="B325" s="251"/>
      <c r="C325" s="252"/>
      <c r="D325" s="238" t="s">
        <v>163</v>
      </c>
      <c r="E325" s="253" t="s">
        <v>21</v>
      </c>
      <c r="F325" s="254" t="s">
        <v>1741</v>
      </c>
      <c r="G325" s="252"/>
      <c r="H325" s="255" t="s">
        <v>21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AT325" s="261" t="s">
        <v>163</v>
      </c>
      <c r="AU325" s="261" t="s">
        <v>81</v>
      </c>
      <c r="AV325" s="13" t="s">
        <v>79</v>
      </c>
      <c r="AW325" s="13" t="s">
        <v>35</v>
      </c>
      <c r="AX325" s="13" t="s">
        <v>71</v>
      </c>
      <c r="AY325" s="261" t="s">
        <v>153</v>
      </c>
    </row>
    <row r="326" spans="2:65" s="12" customFormat="1">
      <c r="B326" s="216"/>
      <c r="C326" s="217"/>
      <c r="D326" s="238" t="s">
        <v>163</v>
      </c>
      <c r="E326" s="245" t="s">
        <v>21</v>
      </c>
      <c r="F326" s="239" t="s">
        <v>1742</v>
      </c>
      <c r="G326" s="217"/>
      <c r="H326" s="240">
        <v>7.1360000000000001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163</v>
      </c>
      <c r="AU326" s="227" t="s">
        <v>81</v>
      </c>
      <c r="AV326" s="12" t="s">
        <v>81</v>
      </c>
      <c r="AW326" s="12" t="s">
        <v>35</v>
      </c>
      <c r="AX326" s="12" t="s">
        <v>71</v>
      </c>
      <c r="AY326" s="227" t="s">
        <v>153</v>
      </c>
    </row>
    <row r="327" spans="2:65" s="12" customFormat="1">
      <c r="B327" s="216"/>
      <c r="C327" s="217"/>
      <c r="D327" s="238" t="s">
        <v>163</v>
      </c>
      <c r="E327" s="245" t="s">
        <v>21</v>
      </c>
      <c r="F327" s="239" t="s">
        <v>1743</v>
      </c>
      <c r="G327" s="217"/>
      <c r="H327" s="240">
        <v>2.08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163</v>
      </c>
      <c r="AU327" s="227" t="s">
        <v>81</v>
      </c>
      <c r="AV327" s="12" t="s">
        <v>81</v>
      </c>
      <c r="AW327" s="12" t="s">
        <v>35</v>
      </c>
      <c r="AX327" s="12" t="s">
        <v>71</v>
      </c>
      <c r="AY327" s="227" t="s">
        <v>153</v>
      </c>
    </row>
    <row r="328" spans="2:65" s="12" customFormat="1">
      <c r="B328" s="216"/>
      <c r="C328" s="217"/>
      <c r="D328" s="238" t="s">
        <v>163</v>
      </c>
      <c r="E328" s="245" t="s">
        <v>21</v>
      </c>
      <c r="F328" s="239" t="s">
        <v>1744</v>
      </c>
      <c r="G328" s="217"/>
      <c r="H328" s="240">
        <v>3.28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163</v>
      </c>
      <c r="AU328" s="227" t="s">
        <v>81</v>
      </c>
      <c r="AV328" s="12" t="s">
        <v>81</v>
      </c>
      <c r="AW328" s="12" t="s">
        <v>35</v>
      </c>
      <c r="AX328" s="12" t="s">
        <v>71</v>
      </c>
      <c r="AY328" s="227" t="s">
        <v>153</v>
      </c>
    </row>
    <row r="329" spans="2:65" s="14" customFormat="1">
      <c r="B329" s="262"/>
      <c r="C329" s="263"/>
      <c r="D329" s="218" t="s">
        <v>163</v>
      </c>
      <c r="E329" s="264" t="s">
        <v>21</v>
      </c>
      <c r="F329" s="265" t="s">
        <v>1505</v>
      </c>
      <c r="G329" s="263"/>
      <c r="H329" s="266">
        <v>43.195999999999998</v>
      </c>
      <c r="I329" s="267"/>
      <c r="J329" s="263"/>
      <c r="K329" s="263"/>
      <c r="L329" s="268"/>
      <c r="M329" s="269"/>
      <c r="N329" s="270"/>
      <c r="O329" s="270"/>
      <c r="P329" s="270"/>
      <c r="Q329" s="270"/>
      <c r="R329" s="270"/>
      <c r="S329" s="270"/>
      <c r="T329" s="271"/>
      <c r="AT329" s="272" t="s">
        <v>163</v>
      </c>
      <c r="AU329" s="272" t="s">
        <v>81</v>
      </c>
      <c r="AV329" s="14" t="s">
        <v>173</v>
      </c>
      <c r="AW329" s="14" t="s">
        <v>35</v>
      </c>
      <c r="AX329" s="14" t="s">
        <v>79</v>
      </c>
      <c r="AY329" s="272" t="s">
        <v>153</v>
      </c>
    </row>
    <row r="330" spans="2:65" s="1" customFormat="1" ht="22.5" customHeight="1">
      <c r="B330" s="43"/>
      <c r="C330" s="228" t="s">
        <v>455</v>
      </c>
      <c r="D330" s="228" t="s">
        <v>150</v>
      </c>
      <c r="E330" s="229" t="s">
        <v>1745</v>
      </c>
      <c r="F330" s="230" t="s">
        <v>1746</v>
      </c>
      <c r="G330" s="231" t="s">
        <v>521</v>
      </c>
      <c r="H330" s="232">
        <v>47.515999999999998</v>
      </c>
      <c r="I330" s="233"/>
      <c r="J330" s="234">
        <f>ROUND(I330*H330,2)</f>
        <v>0</v>
      </c>
      <c r="K330" s="230" t="s">
        <v>160</v>
      </c>
      <c r="L330" s="235"/>
      <c r="M330" s="236" t="s">
        <v>21</v>
      </c>
      <c r="N330" s="237" t="s">
        <v>42</v>
      </c>
      <c r="O330" s="44"/>
      <c r="P330" s="213">
        <f>O330*H330</f>
        <v>0</v>
      </c>
      <c r="Q330" s="213">
        <v>1.3100000000000001E-2</v>
      </c>
      <c r="R330" s="213">
        <f>Q330*H330</f>
        <v>0.6224596</v>
      </c>
      <c r="S330" s="213">
        <v>0</v>
      </c>
      <c r="T330" s="214">
        <f>S330*H330</f>
        <v>0</v>
      </c>
      <c r="AR330" s="26" t="s">
        <v>405</v>
      </c>
      <c r="AT330" s="26" t="s">
        <v>150</v>
      </c>
      <c r="AU330" s="26" t="s">
        <v>81</v>
      </c>
      <c r="AY330" s="26" t="s">
        <v>153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79</v>
      </c>
      <c r="BK330" s="215">
        <f>ROUND(I330*H330,2)</f>
        <v>0</v>
      </c>
      <c r="BL330" s="26" t="s">
        <v>258</v>
      </c>
      <c r="BM330" s="26" t="s">
        <v>1747</v>
      </c>
    </row>
    <row r="331" spans="2:65" s="12" customFormat="1">
      <c r="B331" s="216"/>
      <c r="C331" s="217"/>
      <c r="D331" s="218" t="s">
        <v>163</v>
      </c>
      <c r="E331" s="217"/>
      <c r="F331" s="220" t="s">
        <v>1748</v>
      </c>
      <c r="G331" s="217"/>
      <c r="H331" s="221">
        <v>47.515999999999998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163</v>
      </c>
      <c r="AU331" s="227" t="s">
        <v>81</v>
      </c>
      <c r="AV331" s="12" t="s">
        <v>81</v>
      </c>
      <c r="AW331" s="12" t="s">
        <v>6</v>
      </c>
      <c r="AX331" s="12" t="s">
        <v>79</v>
      </c>
      <c r="AY331" s="227" t="s">
        <v>153</v>
      </c>
    </row>
    <row r="332" spans="2:65" s="1" customFormat="1" ht="31.5" customHeight="1">
      <c r="B332" s="43"/>
      <c r="C332" s="204" t="s">
        <v>459</v>
      </c>
      <c r="D332" s="204" t="s">
        <v>156</v>
      </c>
      <c r="E332" s="205" t="s">
        <v>1749</v>
      </c>
      <c r="F332" s="206" t="s">
        <v>1750</v>
      </c>
      <c r="G332" s="207" t="s">
        <v>555</v>
      </c>
      <c r="H332" s="208">
        <v>0.80300000000000005</v>
      </c>
      <c r="I332" s="209"/>
      <c r="J332" s="210">
        <f>ROUND(I332*H332,2)</f>
        <v>0</v>
      </c>
      <c r="K332" s="206" t="s">
        <v>160</v>
      </c>
      <c r="L332" s="63"/>
      <c r="M332" s="211" t="s">
        <v>21</v>
      </c>
      <c r="N332" s="212" t="s">
        <v>42</v>
      </c>
      <c r="O332" s="4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AR332" s="26" t="s">
        <v>258</v>
      </c>
      <c r="AT332" s="26" t="s">
        <v>156</v>
      </c>
      <c r="AU332" s="26" t="s">
        <v>81</v>
      </c>
      <c r="AY332" s="26" t="s">
        <v>153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6" t="s">
        <v>79</v>
      </c>
      <c r="BK332" s="215">
        <f>ROUND(I332*H332,2)</f>
        <v>0</v>
      </c>
      <c r="BL332" s="26" t="s">
        <v>258</v>
      </c>
      <c r="BM332" s="26" t="s">
        <v>1751</v>
      </c>
    </row>
    <row r="333" spans="2:65" s="1" customFormat="1" ht="44.25" customHeight="1">
      <c r="B333" s="43"/>
      <c r="C333" s="204" t="s">
        <v>463</v>
      </c>
      <c r="D333" s="204" t="s">
        <v>156</v>
      </c>
      <c r="E333" s="205" t="s">
        <v>1752</v>
      </c>
      <c r="F333" s="206" t="s">
        <v>1753</v>
      </c>
      <c r="G333" s="207" t="s">
        <v>555</v>
      </c>
      <c r="H333" s="208">
        <v>0.80300000000000005</v>
      </c>
      <c r="I333" s="209"/>
      <c r="J333" s="210">
        <f>ROUND(I333*H333,2)</f>
        <v>0</v>
      </c>
      <c r="K333" s="206" t="s">
        <v>160</v>
      </c>
      <c r="L333" s="63"/>
      <c r="M333" s="211" t="s">
        <v>21</v>
      </c>
      <c r="N333" s="212" t="s">
        <v>42</v>
      </c>
      <c r="O333" s="44"/>
      <c r="P333" s="213">
        <f>O333*H333</f>
        <v>0</v>
      </c>
      <c r="Q333" s="213">
        <v>0</v>
      </c>
      <c r="R333" s="213">
        <f>Q333*H333</f>
        <v>0</v>
      </c>
      <c r="S333" s="213">
        <v>0</v>
      </c>
      <c r="T333" s="214">
        <f>S333*H333</f>
        <v>0</v>
      </c>
      <c r="AR333" s="26" t="s">
        <v>258</v>
      </c>
      <c r="AT333" s="26" t="s">
        <v>156</v>
      </c>
      <c r="AU333" s="26" t="s">
        <v>81</v>
      </c>
      <c r="AY333" s="26" t="s">
        <v>153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26" t="s">
        <v>79</v>
      </c>
      <c r="BK333" s="215">
        <f>ROUND(I333*H333,2)</f>
        <v>0</v>
      </c>
      <c r="BL333" s="26" t="s">
        <v>258</v>
      </c>
      <c r="BM333" s="26" t="s">
        <v>1754</v>
      </c>
    </row>
    <row r="334" spans="2:65" s="11" customFormat="1" ht="29.9" customHeight="1">
      <c r="B334" s="187"/>
      <c r="C334" s="188"/>
      <c r="D334" s="201" t="s">
        <v>70</v>
      </c>
      <c r="E334" s="202" t="s">
        <v>1755</v>
      </c>
      <c r="F334" s="202" t="s">
        <v>1756</v>
      </c>
      <c r="G334" s="188"/>
      <c r="H334" s="188"/>
      <c r="I334" s="191"/>
      <c r="J334" s="203">
        <f>BK334</f>
        <v>0</v>
      </c>
      <c r="K334" s="188"/>
      <c r="L334" s="193"/>
      <c r="M334" s="194"/>
      <c r="N334" s="195"/>
      <c r="O334" s="195"/>
      <c r="P334" s="196">
        <f>P335</f>
        <v>0</v>
      </c>
      <c r="Q334" s="195"/>
      <c r="R334" s="196">
        <f>R335</f>
        <v>4.2000000000000006E-3</v>
      </c>
      <c r="S334" s="195"/>
      <c r="T334" s="197">
        <f>T335</f>
        <v>0</v>
      </c>
      <c r="AR334" s="198" t="s">
        <v>81</v>
      </c>
      <c r="AT334" s="199" t="s">
        <v>70</v>
      </c>
      <c r="AU334" s="199" t="s">
        <v>79</v>
      </c>
      <c r="AY334" s="198" t="s">
        <v>153</v>
      </c>
      <c r="BK334" s="200">
        <f>BK335</f>
        <v>0</v>
      </c>
    </row>
    <row r="335" spans="2:65" s="1" customFormat="1" ht="22.5" customHeight="1">
      <c r="B335" s="43"/>
      <c r="C335" s="204" t="s">
        <v>467</v>
      </c>
      <c r="D335" s="204" t="s">
        <v>156</v>
      </c>
      <c r="E335" s="205" t="s">
        <v>1757</v>
      </c>
      <c r="F335" s="206" t="s">
        <v>1758</v>
      </c>
      <c r="G335" s="207" t="s">
        <v>521</v>
      </c>
      <c r="H335" s="208">
        <v>2.5</v>
      </c>
      <c r="I335" s="209"/>
      <c r="J335" s="210">
        <f>ROUND(I335*H335,2)</f>
        <v>0</v>
      </c>
      <c r="K335" s="206" t="s">
        <v>21</v>
      </c>
      <c r="L335" s="63"/>
      <c r="M335" s="211" t="s">
        <v>21</v>
      </c>
      <c r="N335" s="212" t="s">
        <v>42</v>
      </c>
      <c r="O335" s="44"/>
      <c r="P335" s="213">
        <f>O335*H335</f>
        <v>0</v>
      </c>
      <c r="Q335" s="213">
        <v>1.6800000000000001E-3</v>
      </c>
      <c r="R335" s="213">
        <f>Q335*H335</f>
        <v>4.2000000000000006E-3</v>
      </c>
      <c r="S335" s="213">
        <v>0</v>
      </c>
      <c r="T335" s="214">
        <f>S335*H335</f>
        <v>0</v>
      </c>
      <c r="AR335" s="26" t="s">
        <v>258</v>
      </c>
      <c r="AT335" s="26" t="s">
        <v>156</v>
      </c>
      <c r="AU335" s="26" t="s">
        <v>81</v>
      </c>
      <c r="AY335" s="26" t="s">
        <v>153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6" t="s">
        <v>79</v>
      </c>
      <c r="BK335" s="215">
        <f>ROUND(I335*H335,2)</f>
        <v>0</v>
      </c>
      <c r="BL335" s="26" t="s">
        <v>258</v>
      </c>
      <c r="BM335" s="26" t="s">
        <v>1759</v>
      </c>
    </row>
    <row r="336" spans="2:65" s="11" customFormat="1" ht="29.9" customHeight="1">
      <c r="B336" s="187"/>
      <c r="C336" s="188"/>
      <c r="D336" s="201" t="s">
        <v>70</v>
      </c>
      <c r="E336" s="202" t="s">
        <v>1760</v>
      </c>
      <c r="F336" s="202" t="s">
        <v>1761</v>
      </c>
      <c r="G336" s="188"/>
      <c r="H336" s="188"/>
      <c r="I336" s="191"/>
      <c r="J336" s="203">
        <f>BK336</f>
        <v>0</v>
      </c>
      <c r="K336" s="188"/>
      <c r="L336" s="193"/>
      <c r="M336" s="194"/>
      <c r="N336" s="195"/>
      <c r="O336" s="195"/>
      <c r="P336" s="196">
        <f>SUM(P337:P342)</f>
        <v>0</v>
      </c>
      <c r="Q336" s="195"/>
      <c r="R336" s="196">
        <f>SUM(R337:R342)</f>
        <v>4.1000000000000002E-2</v>
      </c>
      <c r="S336" s="195"/>
      <c r="T336" s="197">
        <f>SUM(T337:T342)</f>
        <v>0</v>
      </c>
      <c r="AR336" s="198" t="s">
        <v>81</v>
      </c>
      <c r="AT336" s="199" t="s">
        <v>70</v>
      </c>
      <c r="AU336" s="199" t="s">
        <v>79</v>
      </c>
      <c r="AY336" s="198" t="s">
        <v>153</v>
      </c>
      <c r="BK336" s="200">
        <f>SUM(BK337:BK342)</f>
        <v>0</v>
      </c>
    </row>
    <row r="337" spans="2:65" s="1" customFormat="1" ht="31.5" customHeight="1">
      <c r="B337" s="43"/>
      <c r="C337" s="204" t="s">
        <v>471</v>
      </c>
      <c r="D337" s="204" t="s">
        <v>156</v>
      </c>
      <c r="E337" s="205" t="s">
        <v>1762</v>
      </c>
      <c r="F337" s="206" t="s">
        <v>1763</v>
      </c>
      <c r="G337" s="207" t="s">
        <v>159</v>
      </c>
      <c r="H337" s="208">
        <v>1</v>
      </c>
      <c r="I337" s="209"/>
      <c r="J337" s="210">
        <f t="shared" ref="J337:J342" si="0">ROUND(I337*H337,2)</f>
        <v>0</v>
      </c>
      <c r="K337" s="206" t="s">
        <v>160</v>
      </c>
      <c r="L337" s="63"/>
      <c r="M337" s="211" t="s">
        <v>21</v>
      </c>
      <c r="N337" s="212" t="s">
        <v>42</v>
      </c>
      <c r="O337" s="44"/>
      <c r="P337" s="213">
        <f t="shared" ref="P337:P342" si="1">O337*H337</f>
        <v>0</v>
      </c>
      <c r="Q337" s="213">
        <v>0</v>
      </c>
      <c r="R337" s="213">
        <f t="shared" ref="R337:R342" si="2">Q337*H337</f>
        <v>0</v>
      </c>
      <c r="S337" s="213">
        <v>0</v>
      </c>
      <c r="T337" s="214">
        <f t="shared" ref="T337:T342" si="3">S337*H337</f>
        <v>0</v>
      </c>
      <c r="AR337" s="26" t="s">
        <v>258</v>
      </c>
      <c r="AT337" s="26" t="s">
        <v>156</v>
      </c>
      <c r="AU337" s="26" t="s">
        <v>81</v>
      </c>
      <c r="AY337" s="26" t="s">
        <v>153</v>
      </c>
      <c r="BE337" s="215">
        <f t="shared" ref="BE337:BE342" si="4">IF(N337="základní",J337,0)</f>
        <v>0</v>
      </c>
      <c r="BF337" s="215">
        <f t="shared" ref="BF337:BF342" si="5">IF(N337="snížená",J337,0)</f>
        <v>0</v>
      </c>
      <c r="BG337" s="215">
        <f t="shared" ref="BG337:BG342" si="6">IF(N337="zákl. přenesená",J337,0)</f>
        <v>0</v>
      </c>
      <c r="BH337" s="215">
        <f t="shared" ref="BH337:BH342" si="7">IF(N337="sníž. přenesená",J337,0)</f>
        <v>0</v>
      </c>
      <c r="BI337" s="215">
        <f t="shared" ref="BI337:BI342" si="8">IF(N337="nulová",J337,0)</f>
        <v>0</v>
      </c>
      <c r="BJ337" s="26" t="s">
        <v>79</v>
      </c>
      <c r="BK337" s="215">
        <f t="shared" ref="BK337:BK342" si="9">ROUND(I337*H337,2)</f>
        <v>0</v>
      </c>
      <c r="BL337" s="26" t="s">
        <v>258</v>
      </c>
      <c r="BM337" s="26" t="s">
        <v>1764</v>
      </c>
    </row>
    <row r="338" spans="2:65" s="1" customFormat="1" ht="22.5" customHeight="1">
      <c r="B338" s="43"/>
      <c r="C338" s="228" t="s">
        <v>475</v>
      </c>
      <c r="D338" s="228" t="s">
        <v>150</v>
      </c>
      <c r="E338" s="229" t="s">
        <v>1765</v>
      </c>
      <c r="F338" s="230" t="s">
        <v>1766</v>
      </c>
      <c r="G338" s="231" t="s">
        <v>159</v>
      </c>
      <c r="H338" s="232">
        <v>1</v>
      </c>
      <c r="I338" s="233"/>
      <c r="J338" s="234">
        <f t="shared" si="0"/>
        <v>0</v>
      </c>
      <c r="K338" s="230" t="s">
        <v>160</v>
      </c>
      <c r="L338" s="235"/>
      <c r="M338" s="236" t="s">
        <v>21</v>
      </c>
      <c r="N338" s="237" t="s">
        <v>42</v>
      </c>
      <c r="O338" s="44"/>
      <c r="P338" s="213">
        <f t="shared" si="1"/>
        <v>0</v>
      </c>
      <c r="Q338" s="213">
        <v>1.6E-2</v>
      </c>
      <c r="R338" s="213">
        <f t="shared" si="2"/>
        <v>1.6E-2</v>
      </c>
      <c r="S338" s="213">
        <v>0</v>
      </c>
      <c r="T338" s="214">
        <f t="shared" si="3"/>
        <v>0</v>
      </c>
      <c r="AR338" s="26" t="s">
        <v>405</v>
      </c>
      <c r="AT338" s="26" t="s">
        <v>150</v>
      </c>
      <c r="AU338" s="26" t="s">
        <v>81</v>
      </c>
      <c r="AY338" s="26" t="s">
        <v>153</v>
      </c>
      <c r="BE338" s="215">
        <f t="shared" si="4"/>
        <v>0</v>
      </c>
      <c r="BF338" s="215">
        <f t="shared" si="5"/>
        <v>0</v>
      </c>
      <c r="BG338" s="215">
        <f t="shared" si="6"/>
        <v>0</v>
      </c>
      <c r="BH338" s="215">
        <f t="shared" si="7"/>
        <v>0</v>
      </c>
      <c r="BI338" s="215">
        <f t="shared" si="8"/>
        <v>0</v>
      </c>
      <c r="BJ338" s="26" t="s">
        <v>79</v>
      </c>
      <c r="BK338" s="215">
        <f t="shared" si="9"/>
        <v>0</v>
      </c>
      <c r="BL338" s="26" t="s">
        <v>258</v>
      </c>
      <c r="BM338" s="26" t="s">
        <v>1767</v>
      </c>
    </row>
    <row r="339" spans="2:65" s="1" customFormat="1" ht="31.5" customHeight="1">
      <c r="B339" s="43"/>
      <c r="C339" s="204" t="s">
        <v>479</v>
      </c>
      <c r="D339" s="204" t="s">
        <v>156</v>
      </c>
      <c r="E339" s="205" t="s">
        <v>1768</v>
      </c>
      <c r="F339" s="206" t="s">
        <v>1769</v>
      </c>
      <c r="G339" s="207" t="s">
        <v>159</v>
      </c>
      <c r="H339" s="208">
        <v>1</v>
      </c>
      <c r="I339" s="209"/>
      <c r="J339" s="210">
        <f t="shared" si="0"/>
        <v>0</v>
      </c>
      <c r="K339" s="206" t="s">
        <v>160</v>
      </c>
      <c r="L339" s="63"/>
      <c r="M339" s="211" t="s">
        <v>21</v>
      </c>
      <c r="N339" s="212" t="s">
        <v>42</v>
      </c>
      <c r="O339" s="44"/>
      <c r="P339" s="213">
        <f t="shared" si="1"/>
        <v>0</v>
      </c>
      <c r="Q339" s="213">
        <v>0</v>
      </c>
      <c r="R339" s="213">
        <f t="shared" si="2"/>
        <v>0</v>
      </c>
      <c r="S339" s="213">
        <v>0</v>
      </c>
      <c r="T339" s="214">
        <f t="shared" si="3"/>
        <v>0</v>
      </c>
      <c r="AR339" s="26" t="s">
        <v>258</v>
      </c>
      <c r="AT339" s="26" t="s">
        <v>156</v>
      </c>
      <c r="AU339" s="26" t="s">
        <v>81</v>
      </c>
      <c r="AY339" s="26" t="s">
        <v>153</v>
      </c>
      <c r="BE339" s="215">
        <f t="shared" si="4"/>
        <v>0</v>
      </c>
      <c r="BF339" s="215">
        <f t="shared" si="5"/>
        <v>0</v>
      </c>
      <c r="BG339" s="215">
        <f t="shared" si="6"/>
        <v>0</v>
      </c>
      <c r="BH339" s="215">
        <f t="shared" si="7"/>
        <v>0</v>
      </c>
      <c r="BI339" s="215">
        <f t="shared" si="8"/>
        <v>0</v>
      </c>
      <c r="BJ339" s="26" t="s">
        <v>79</v>
      </c>
      <c r="BK339" s="215">
        <f t="shared" si="9"/>
        <v>0</v>
      </c>
      <c r="BL339" s="26" t="s">
        <v>258</v>
      </c>
      <c r="BM339" s="26" t="s">
        <v>1770</v>
      </c>
    </row>
    <row r="340" spans="2:65" s="1" customFormat="1" ht="22.5" customHeight="1">
      <c r="B340" s="43"/>
      <c r="C340" s="228" t="s">
        <v>481</v>
      </c>
      <c r="D340" s="228" t="s">
        <v>150</v>
      </c>
      <c r="E340" s="229" t="s">
        <v>1771</v>
      </c>
      <c r="F340" s="230" t="s">
        <v>1772</v>
      </c>
      <c r="G340" s="231" t="s">
        <v>159</v>
      </c>
      <c r="H340" s="232">
        <v>1</v>
      </c>
      <c r="I340" s="233"/>
      <c r="J340" s="234">
        <f t="shared" si="0"/>
        <v>0</v>
      </c>
      <c r="K340" s="230" t="s">
        <v>160</v>
      </c>
      <c r="L340" s="235"/>
      <c r="M340" s="236" t="s">
        <v>21</v>
      </c>
      <c r="N340" s="237" t="s">
        <v>42</v>
      </c>
      <c r="O340" s="44"/>
      <c r="P340" s="213">
        <f t="shared" si="1"/>
        <v>0</v>
      </c>
      <c r="Q340" s="213">
        <v>2.5000000000000001E-2</v>
      </c>
      <c r="R340" s="213">
        <f t="shared" si="2"/>
        <v>2.5000000000000001E-2</v>
      </c>
      <c r="S340" s="213">
        <v>0</v>
      </c>
      <c r="T340" s="214">
        <f t="shared" si="3"/>
        <v>0</v>
      </c>
      <c r="AR340" s="26" t="s">
        <v>405</v>
      </c>
      <c r="AT340" s="26" t="s">
        <v>150</v>
      </c>
      <c r="AU340" s="26" t="s">
        <v>81</v>
      </c>
      <c r="AY340" s="26" t="s">
        <v>153</v>
      </c>
      <c r="BE340" s="215">
        <f t="shared" si="4"/>
        <v>0</v>
      </c>
      <c r="BF340" s="215">
        <f t="shared" si="5"/>
        <v>0</v>
      </c>
      <c r="BG340" s="215">
        <f t="shared" si="6"/>
        <v>0</v>
      </c>
      <c r="BH340" s="215">
        <f t="shared" si="7"/>
        <v>0</v>
      </c>
      <c r="BI340" s="215">
        <f t="shared" si="8"/>
        <v>0</v>
      </c>
      <c r="BJ340" s="26" t="s">
        <v>79</v>
      </c>
      <c r="BK340" s="215">
        <f t="shared" si="9"/>
        <v>0</v>
      </c>
      <c r="BL340" s="26" t="s">
        <v>258</v>
      </c>
      <c r="BM340" s="26" t="s">
        <v>1773</v>
      </c>
    </row>
    <row r="341" spans="2:65" s="1" customFormat="1" ht="31.5" customHeight="1">
      <c r="B341" s="43"/>
      <c r="C341" s="204" t="s">
        <v>485</v>
      </c>
      <c r="D341" s="204" t="s">
        <v>156</v>
      </c>
      <c r="E341" s="205" t="s">
        <v>1774</v>
      </c>
      <c r="F341" s="206" t="s">
        <v>1775</v>
      </c>
      <c r="G341" s="207" t="s">
        <v>555</v>
      </c>
      <c r="H341" s="208">
        <v>4.1000000000000002E-2</v>
      </c>
      <c r="I341" s="209"/>
      <c r="J341" s="210">
        <f t="shared" si="0"/>
        <v>0</v>
      </c>
      <c r="K341" s="206" t="s">
        <v>160</v>
      </c>
      <c r="L341" s="63"/>
      <c r="M341" s="211" t="s">
        <v>21</v>
      </c>
      <c r="N341" s="212" t="s">
        <v>42</v>
      </c>
      <c r="O341" s="44"/>
      <c r="P341" s="213">
        <f t="shared" si="1"/>
        <v>0</v>
      </c>
      <c r="Q341" s="213">
        <v>0</v>
      </c>
      <c r="R341" s="213">
        <f t="shared" si="2"/>
        <v>0</v>
      </c>
      <c r="S341" s="213">
        <v>0</v>
      </c>
      <c r="T341" s="214">
        <f t="shared" si="3"/>
        <v>0</v>
      </c>
      <c r="AR341" s="26" t="s">
        <v>258</v>
      </c>
      <c r="AT341" s="26" t="s">
        <v>156</v>
      </c>
      <c r="AU341" s="26" t="s">
        <v>81</v>
      </c>
      <c r="AY341" s="26" t="s">
        <v>153</v>
      </c>
      <c r="BE341" s="215">
        <f t="shared" si="4"/>
        <v>0</v>
      </c>
      <c r="BF341" s="215">
        <f t="shared" si="5"/>
        <v>0</v>
      </c>
      <c r="BG341" s="215">
        <f t="shared" si="6"/>
        <v>0</v>
      </c>
      <c r="BH341" s="215">
        <f t="shared" si="7"/>
        <v>0</v>
      </c>
      <c r="BI341" s="215">
        <f t="shared" si="8"/>
        <v>0</v>
      </c>
      <c r="BJ341" s="26" t="s">
        <v>79</v>
      </c>
      <c r="BK341" s="215">
        <f t="shared" si="9"/>
        <v>0</v>
      </c>
      <c r="BL341" s="26" t="s">
        <v>258</v>
      </c>
      <c r="BM341" s="26" t="s">
        <v>1776</v>
      </c>
    </row>
    <row r="342" spans="2:65" s="1" customFormat="1" ht="44.25" customHeight="1">
      <c r="B342" s="43"/>
      <c r="C342" s="204" t="s">
        <v>489</v>
      </c>
      <c r="D342" s="204" t="s">
        <v>156</v>
      </c>
      <c r="E342" s="205" t="s">
        <v>1777</v>
      </c>
      <c r="F342" s="206" t="s">
        <v>1778</v>
      </c>
      <c r="G342" s="207" t="s">
        <v>555</v>
      </c>
      <c r="H342" s="208">
        <v>4.1000000000000002E-2</v>
      </c>
      <c r="I342" s="209"/>
      <c r="J342" s="210">
        <f t="shared" si="0"/>
        <v>0</v>
      </c>
      <c r="K342" s="206" t="s">
        <v>160</v>
      </c>
      <c r="L342" s="63"/>
      <c r="M342" s="211" t="s">
        <v>21</v>
      </c>
      <c r="N342" s="212" t="s">
        <v>42</v>
      </c>
      <c r="O342" s="44"/>
      <c r="P342" s="213">
        <f t="shared" si="1"/>
        <v>0</v>
      </c>
      <c r="Q342" s="213">
        <v>0</v>
      </c>
      <c r="R342" s="213">
        <f t="shared" si="2"/>
        <v>0</v>
      </c>
      <c r="S342" s="213">
        <v>0</v>
      </c>
      <c r="T342" s="214">
        <f t="shared" si="3"/>
        <v>0</v>
      </c>
      <c r="AR342" s="26" t="s">
        <v>258</v>
      </c>
      <c r="AT342" s="26" t="s">
        <v>156</v>
      </c>
      <c r="AU342" s="26" t="s">
        <v>81</v>
      </c>
      <c r="AY342" s="26" t="s">
        <v>153</v>
      </c>
      <c r="BE342" s="215">
        <f t="shared" si="4"/>
        <v>0</v>
      </c>
      <c r="BF342" s="215">
        <f t="shared" si="5"/>
        <v>0</v>
      </c>
      <c r="BG342" s="215">
        <f t="shared" si="6"/>
        <v>0</v>
      </c>
      <c r="BH342" s="215">
        <f t="shared" si="7"/>
        <v>0</v>
      </c>
      <c r="BI342" s="215">
        <f t="shared" si="8"/>
        <v>0</v>
      </c>
      <c r="BJ342" s="26" t="s">
        <v>79</v>
      </c>
      <c r="BK342" s="215">
        <f t="shared" si="9"/>
        <v>0</v>
      </c>
      <c r="BL342" s="26" t="s">
        <v>258</v>
      </c>
      <c r="BM342" s="26" t="s">
        <v>1779</v>
      </c>
    </row>
    <row r="343" spans="2:65" s="11" customFormat="1" ht="29.9" customHeight="1">
      <c r="B343" s="187"/>
      <c r="C343" s="188"/>
      <c r="D343" s="201" t="s">
        <v>70</v>
      </c>
      <c r="E343" s="202" t="s">
        <v>516</v>
      </c>
      <c r="F343" s="202" t="s">
        <v>517</v>
      </c>
      <c r="G343" s="188"/>
      <c r="H343" s="188"/>
      <c r="I343" s="191"/>
      <c r="J343" s="203">
        <f>BK343</f>
        <v>0</v>
      </c>
      <c r="K343" s="188"/>
      <c r="L343" s="193"/>
      <c r="M343" s="194"/>
      <c r="N343" s="195"/>
      <c r="O343" s="195"/>
      <c r="P343" s="196">
        <f>SUM(P344:P400)</f>
        <v>0</v>
      </c>
      <c r="Q343" s="195"/>
      <c r="R343" s="196">
        <f>SUM(R344:R400)</f>
        <v>3.0778974300000002</v>
      </c>
      <c r="S343" s="195"/>
      <c r="T343" s="197">
        <f>SUM(T344:T400)</f>
        <v>0</v>
      </c>
      <c r="AR343" s="198" t="s">
        <v>81</v>
      </c>
      <c r="AT343" s="199" t="s">
        <v>70</v>
      </c>
      <c r="AU343" s="199" t="s">
        <v>79</v>
      </c>
      <c r="AY343" s="198" t="s">
        <v>153</v>
      </c>
      <c r="BK343" s="200">
        <f>SUM(BK344:BK400)</f>
        <v>0</v>
      </c>
    </row>
    <row r="344" spans="2:65" s="1" customFormat="1" ht="22.5" customHeight="1">
      <c r="B344" s="43"/>
      <c r="C344" s="204" t="s">
        <v>493</v>
      </c>
      <c r="D344" s="204" t="s">
        <v>156</v>
      </c>
      <c r="E344" s="205" t="s">
        <v>519</v>
      </c>
      <c r="F344" s="206" t="s">
        <v>520</v>
      </c>
      <c r="G344" s="207" t="s">
        <v>521</v>
      </c>
      <c r="H344" s="208">
        <v>17.425000000000001</v>
      </c>
      <c r="I344" s="209"/>
      <c r="J344" s="210">
        <f>ROUND(I344*H344,2)</f>
        <v>0</v>
      </c>
      <c r="K344" s="206" t="s">
        <v>160</v>
      </c>
      <c r="L344" s="63"/>
      <c r="M344" s="211" t="s">
        <v>21</v>
      </c>
      <c r="N344" s="212" t="s">
        <v>42</v>
      </c>
      <c r="O344" s="44"/>
      <c r="P344" s="213">
        <f>O344*H344</f>
        <v>0</v>
      </c>
      <c r="Q344" s="213">
        <v>5.0000000000000002E-5</v>
      </c>
      <c r="R344" s="213">
        <f>Q344*H344</f>
        <v>8.7125000000000006E-4</v>
      </c>
      <c r="S344" s="213">
        <v>0</v>
      </c>
      <c r="T344" s="214">
        <f>S344*H344</f>
        <v>0</v>
      </c>
      <c r="AR344" s="26" t="s">
        <v>258</v>
      </c>
      <c r="AT344" s="26" t="s">
        <v>156</v>
      </c>
      <c r="AU344" s="26" t="s">
        <v>81</v>
      </c>
      <c r="AY344" s="26" t="s">
        <v>153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79</v>
      </c>
      <c r="BK344" s="215">
        <f>ROUND(I344*H344,2)</f>
        <v>0</v>
      </c>
      <c r="BL344" s="26" t="s">
        <v>258</v>
      </c>
      <c r="BM344" s="26" t="s">
        <v>1780</v>
      </c>
    </row>
    <row r="345" spans="2:65" s="12" customFormat="1">
      <c r="B345" s="216"/>
      <c r="C345" s="217"/>
      <c r="D345" s="218" t="s">
        <v>163</v>
      </c>
      <c r="E345" s="219" t="s">
        <v>21</v>
      </c>
      <c r="F345" s="220" t="s">
        <v>1781</v>
      </c>
      <c r="G345" s="217"/>
      <c r="H345" s="221">
        <v>17.425000000000001</v>
      </c>
      <c r="I345" s="222"/>
      <c r="J345" s="217"/>
      <c r="K345" s="217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163</v>
      </c>
      <c r="AU345" s="227" t="s">
        <v>81</v>
      </c>
      <c r="AV345" s="12" t="s">
        <v>81</v>
      </c>
      <c r="AW345" s="12" t="s">
        <v>35</v>
      </c>
      <c r="AX345" s="12" t="s">
        <v>79</v>
      </c>
      <c r="AY345" s="227" t="s">
        <v>153</v>
      </c>
    </row>
    <row r="346" spans="2:65" s="1" customFormat="1" ht="31.5" customHeight="1">
      <c r="B346" s="43"/>
      <c r="C346" s="228" t="s">
        <v>497</v>
      </c>
      <c r="D346" s="228" t="s">
        <v>150</v>
      </c>
      <c r="E346" s="229" t="s">
        <v>1782</v>
      </c>
      <c r="F346" s="230" t="s">
        <v>1783</v>
      </c>
      <c r="G346" s="231" t="s">
        <v>521</v>
      </c>
      <c r="H346" s="232">
        <v>13.734999999999999</v>
      </c>
      <c r="I346" s="233"/>
      <c r="J346" s="234">
        <f>ROUND(I346*H346,2)</f>
        <v>0</v>
      </c>
      <c r="K346" s="230" t="s">
        <v>21</v>
      </c>
      <c r="L346" s="235"/>
      <c r="M346" s="236" t="s">
        <v>21</v>
      </c>
      <c r="N346" s="237" t="s">
        <v>42</v>
      </c>
      <c r="O346" s="44"/>
      <c r="P346" s="213">
        <f>O346*H346</f>
        <v>0</v>
      </c>
      <c r="Q346" s="213">
        <v>2.5000000000000001E-2</v>
      </c>
      <c r="R346" s="213">
        <f>Q346*H346</f>
        <v>0.34337499999999999</v>
      </c>
      <c r="S346" s="213">
        <v>0</v>
      </c>
      <c r="T346" s="214">
        <f>S346*H346</f>
        <v>0</v>
      </c>
      <c r="AR346" s="26" t="s">
        <v>405</v>
      </c>
      <c r="AT346" s="26" t="s">
        <v>150</v>
      </c>
      <c r="AU346" s="26" t="s">
        <v>81</v>
      </c>
      <c r="AY346" s="26" t="s">
        <v>153</v>
      </c>
      <c r="BE346" s="215">
        <f>IF(N346="základní",J346,0)</f>
        <v>0</v>
      </c>
      <c r="BF346" s="215">
        <f>IF(N346="snížená",J346,0)</f>
        <v>0</v>
      </c>
      <c r="BG346" s="215">
        <f>IF(N346="zákl. přenesená",J346,0)</f>
        <v>0</v>
      </c>
      <c r="BH346" s="215">
        <f>IF(N346="sníž. přenesená",J346,0)</f>
        <v>0</v>
      </c>
      <c r="BI346" s="215">
        <f>IF(N346="nulová",J346,0)</f>
        <v>0</v>
      </c>
      <c r="BJ346" s="26" t="s">
        <v>79</v>
      </c>
      <c r="BK346" s="215">
        <f>ROUND(I346*H346,2)</f>
        <v>0</v>
      </c>
      <c r="BL346" s="26" t="s">
        <v>258</v>
      </c>
      <c r="BM346" s="26" t="s">
        <v>1784</v>
      </c>
    </row>
    <row r="347" spans="2:65" s="12" customFormat="1">
      <c r="B347" s="216"/>
      <c r="C347" s="217"/>
      <c r="D347" s="218" t="s">
        <v>163</v>
      </c>
      <c r="E347" s="219" t="s">
        <v>21</v>
      </c>
      <c r="F347" s="220" t="s">
        <v>1785</v>
      </c>
      <c r="G347" s="217"/>
      <c r="H347" s="221">
        <v>13.734999999999999</v>
      </c>
      <c r="I347" s="222"/>
      <c r="J347" s="217"/>
      <c r="K347" s="217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163</v>
      </c>
      <c r="AU347" s="227" t="s">
        <v>81</v>
      </c>
      <c r="AV347" s="12" t="s">
        <v>81</v>
      </c>
      <c r="AW347" s="12" t="s">
        <v>35</v>
      </c>
      <c r="AX347" s="12" t="s">
        <v>79</v>
      </c>
      <c r="AY347" s="227" t="s">
        <v>153</v>
      </c>
    </row>
    <row r="348" spans="2:65" s="1" customFormat="1" ht="22.5" customHeight="1">
      <c r="B348" s="43"/>
      <c r="C348" s="228" t="s">
        <v>500</v>
      </c>
      <c r="D348" s="228" t="s">
        <v>150</v>
      </c>
      <c r="E348" s="229" t="s">
        <v>1786</v>
      </c>
      <c r="F348" s="230" t="s">
        <v>1787</v>
      </c>
      <c r="G348" s="231" t="s">
        <v>521</v>
      </c>
      <c r="H348" s="232">
        <v>3.69</v>
      </c>
      <c r="I348" s="233"/>
      <c r="J348" s="234">
        <f>ROUND(I348*H348,2)</f>
        <v>0</v>
      </c>
      <c r="K348" s="230" t="s">
        <v>21</v>
      </c>
      <c r="L348" s="235"/>
      <c r="M348" s="236" t="s">
        <v>21</v>
      </c>
      <c r="N348" s="237" t="s">
        <v>42</v>
      </c>
      <c r="O348" s="44"/>
      <c r="P348" s="213">
        <f>O348*H348</f>
        <v>0</v>
      </c>
      <c r="Q348" s="213">
        <v>2.5000000000000001E-2</v>
      </c>
      <c r="R348" s="213">
        <f>Q348*H348</f>
        <v>9.2249999999999999E-2</v>
      </c>
      <c r="S348" s="213">
        <v>0</v>
      </c>
      <c r="T348" s="214">
        <f>S348*H348</f>
        <v>0</v>
      </c>
      <c r="AR348" s="26" t="s">
        <v>405</v>
      </c>
      <c r="AT348" s="26" t="s">
        <v>150</v>
      </c>
      <c r="AU348" s="26" t="s">
        <v>81</v>
      </c>
      <c r="AY348" s="26" t="s">
        <v>153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79</v>
      </c>
      <c r="BK348" s="215">
        <f>ROUND(I348*H348,2)</f>
        <v>0</v>
      </c>
      <c r="BL348" s="26" t="s">
        <v>258</v>
      </c>
      <c r="BM348" s="26" t="s">
        <v>1788</v>
      </c>
    </row>
    <row r="349" spans="2:65" s="12" customFormat="1">
      <c r="B349" s="216"/>
      <c r="C349" s="217"/>
      <c r="D349" s="218" t="s">
        <v>163</v>
      </c>
      <c r="E349" s="219" t="s">
        <v>21</v>
      </c>
      <c r="F349" s="220" t="s">
        <v>1789</v>
      </c>
      <c r="G349" s="217"/>
      <c r="H349" s="221">
        <v>3.69</v>
      </c>
      <c r="I349" s="222"/>
      <c r="J349" s="217"/>
      <c r="K349" s="217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163</v>
      </c>
      <c r="AU349" s="227" t="s">
        <v>81</v>
      </c>
      <c r="AV349" s="12" t="s">
        <v>81</v>
      </c>
      <c r="AW349" s="12" t="s">
        <v>35</v>
      </c>
      <c r="AX349" s="12" t="s">
        <v>79</v>
      </c>
      <c r="AY349" s="227" t="s">
        <v>153</v>
      </c>
    </row>
    <row r="350" spans="2:65" s="1" customFormat="1" ht="22.5" customHeight="1">
      <c r="B350" s="43"/>
      <c r="C350" s="204" t="s">
        <v>504</v>
      </c>
      <c r="D350" s="204" t="s">
        <v>156</v>
      </c>
      <c r="E350" s="205" t="s">
        <v>1790</v>
      </c>
      <c r="F350" s="206" t="s">
        <v>1791</v>
      </c>
      <c r="G350" s="207" t="s">
        <v>546</v>
      </c>
      <c r="H350" s="208">
        <v>622.32299999999998</v>
      </c>
      <c r="I350" s="209"/>
      <c r="J350" s="210">
        <f>ROUND(I350*H350,2)</f>
        <v>0</v>
      </c>
      <c r="K350" s="206" t="s">
        <v>160</v>
      </c>
      <c r="L350" s="63"/>
      <c r="M350" s="211" t="s">
        <v>21</v>
      </c>
      <c r="N350" s="212" t="s">
        <v>42</v>
      </c>
      <c r="O350" s="44"/>
      <c r="P350" s="213">
        <f>O350*H350</f>
        <v>0</v>
      </c>
      <c r="Q350" s="213">
        <v>6.0000000000000002E-5</v>
      </c>
      <c r="R350" s="213">
        <f>Q350*H350</f>
        <v>3.7339379999999998E-2</v>
      </c>
      <c r="S350" s="213">
        <v>0</v>
      </c>
      <c r="T350" s="214">
        <f>S350*H350</f>
        <v>0</v>
      </c>
      <c r="AR350" s="26" t="s">
        <v>258</v>
      </c>
      <c r="AT350" s="26" t="s">
        <v>156</v>
      </c>
      <c r="AU350" s="26" t="s">
        <v>81</v>
      </c>
      <c r="AY350" s="26" t="s">
        <v>153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79</v>
      </c>
      <c r="BK350" s="215">
        <f>ROUND(I350*H350,2)</f>
        <v>0</v>
      </c>
      <c r="BL350" s="26" t="s">
        <v>258</v>
      </c>
      <c r="BM350" s="26" t="s">
        <v>1792</v>
      </c>
    </row>
    <row r="351" spans="2:65" s="13" customFormat="1">
      <c r="B351" s="251"/>
      <c r="C351" s="252"/>
      <c r="D351" s="238" t="s">
        <v>163</v>
      </c>
      <c r="E351" s="253" t="s">
        <v>21</v>
      </c>
      <c r="F351" s="254" t="s">
        <v>1793</v>
      </c>
      <c r="G351" s="252"/>
      <c r="H351" s="255" t="s">
        <v>21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AT351" s="261" t="s">
        <v>163</v>
      </c>
      <c r="AU351" s="261" t="s">
        <v>81</v>
      </c>
      <c r="AV351" s="13" t="s">
        <v>79</v>
      </c>
      <c r="AW351" s="13" t="s">
        <v>35</v>
      </c>
      <c r="AX351" s="13" t="s">
        <v>71</v>
      </c>
      <c r="AY351" s="261" t="s">
        <v>153</v>
      </c>
    </row>
    <row r="352" spans="2:65" s="12" customFormat="1">
      <c r="B352" s="216"/>
      <c r="C352" s="217"/>
      <c r="D352" s="238" t="s">
        <v>163</v>
      </c>
      <c r="E352" s="245" t="s">
        <v>21</v>
      </c>
      <c r="F352" s="239" t="s">
        <v>1794</v>
      </c>
      <c r="G352" s="217"/>
      <c r="H352" s="240">
        <v>101.962</v>
      </c>
      <c r="I352" s="222"/>
      <c r="J352" s="217"/>
      <c r="K352" s="217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163</v>
      </c>
      <c r="AU352" s="227" t="s">
        <v>81</v>
      </c>
      <c r="AV352" s="12" t="s">
        <v>81</v>
      </c>
      <c r="AW352" s="12" t="s">
        <v>35</v>
      </c>
      <c r="AX352" s="12" t="s">
        <v>71</v>
      </c>
      <c r="AY352" s="227" t="s">
        <v>153</v>
      </c>
    </row>
    <row r="353" spans="2:65" s="12" customFormat="1">
      <c r="B353" s="216"/>
      <c r="C353" s="217"/>
      <c r="D353" s="238" t="s">
        <v>163</v>
      </c>
      <c r="E353" s="245" t="s">
        <v>21</v>
      </c>
      <c r="F353" s="239" t="s">
        <v>1795</v>
      </c>
      <c r="G353" s="217"/>
      <c r="H353" s="240">
        <v>174.40799999999999</v>
      </c>
      <c r="I353" s="222"/>
      <c r="J353" s="217"/>
      <c r="K353" s="217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163</v>
      </c>
      <c r="AU353" s="227" t="s">
        <v>81</v>
      </c>
      <c r="AV353" s="12" t="s">
        <v>81</v>
      </c>
      <c r="AW353" s="12" t="s">
        <v>35</v>
      </c>
      <c r="AX353" s="12" t="s">
        <v>71</v>
      </c>
      <c r="AY353" s="227" t="s">
        <v>153</v>
      </c>
    </row>
    <row r="354" spans="2:65" s="12" customFormat="1">
      <c r="B354" s="216"/>
      <c r="C354" s="217"/>
      <c r="D354" s="238" t="s">
        <v>163</v>
      </c>
      <c r="E354" s="245" t="s">
        <v>21</v>
      </c>
      <c r="F354" s="239" t="s">
        <v>1796</v>
      </c>
      <c r="G354" s="217"/>
      <c r="H354" s="240">
        <v>62.161000000000001</v>
      </c>
      <c r="I354" s="222"/>
      <c r="J354" s="217"/>
      <c r="K354" s="217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163</v>
      </c>
      <c r="AU354" s="227" t="s">
        <v>81</v>
      </c>
      <c r="AV354" s="12" t="s">
        <v>81</v>
      </c>
      <c r="AW354" s="12" t="s">
        <v>35</v>
      </c>
      <c r="AX354" s="12" t="s">
        <v>71</v>
      </c>
      <c r="AY354" s="227" t="s">
        <v>153</v>
      </c>
    </row>
    <row r="355" spans="2:65" s="12" customFormat="1">
      <c r="B355" s="216"/>
      <c r="C355" s="217"/>
      <c r="D355" s="238" t="s">
        <v>163</v>
      </c>
      <c r="E355" s="245" t="s">
        <v>21</v>
      </c>
      <c r="F355" s="239" t="s">
        <v>1797</v>
      </c>
      <c r="G355" s="217"/>
      <c r="H355" s="240">
        <v>120.744</v>
      </c>
      <c r="I355" s="222"/>
      <c r="J355" s="217"/>
      <c r="K355" s="217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163</v>
      </c>
      <c r="AU355" s="227" t="s">
        <v>81</v>
      </c>
      <c r="AV355" s="12" t="s">
        <v>81</v>
      </c>
      <c r="AW355" s="12" t="s">
        <v>35</v>
      </c>
      <c r="AX355" s="12" t="s">
        <v>71</v>
      </c>
      <c r="AY355" s="227" t="s">
        <v>153</v>
      </c>
    </row>
    <row r="356" spans="2:65" s="12" customFormat="1">
      <c r="B356" s="216"/>
      <c r="C356" s="217"/>
      <c r="D356" s="238" t="s">
        <v>163</v>
      </c>
      <c r="E356" s="245" t="s">
        <v>21</v>
      </c>
      <c r="F356" s="239" t="s">
        <v>1798</v>
      </c>
      <c r="G356" s="217"/>
      <c r="H356" s="240">
        <v>91.676000000000002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163</v>
      </c>
      <c r="AU356" s="227" t="s">
        <v>81</v>
      </c>
      <c r="AV356" s="12" t="s">
        <v>81</v>
      </c>
      <c r="AW356" s="12" t="s">
        <v>35</v>
      </c>
      <c r="AX356" s="12" t="s">
        <v>71</v>
      </c>
      <c r="AY356" s="227" t="s">
        <v>153</v>
      </c>
    </row>
    <row r="357" spans="2:65" s="12" customFormat="1">
      <c r="B357" s="216"/>
      <c r="C357" s="217"/>
      <c r="D357" s="238" t="s">
        <v>163</v>
      </c>
      <c r="E357" s="245" t="s">
        <v>21</v>
      </c>
      <c r="F357" s="239" t="s">
        <v>1799</v>
      </c>
      <c r="G357" s="217"/>
      <c r="H357" s="240">
        <v>60.372</v>
      </c>
      <c r="I357" s="222"/>
      <c r="J357" s="217"/>
      <c r="K357" s="217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163</v>
      </c>
      <c r="AU357" s="227" t="s">
        <v>81</v>
      </c>
      <c r="AV357" s="12" t="s">
        <v>81</v>
      </c>
      <c r="AW357" s="12" t="s">
        <v>35</v>
      </c>
      <c r="AX357" s="12" t="s">
        <v>71</v>
      </c>
      <c r="AY357" s="227" t="s">
        <v>153</v>
      </c>
    </row>
    <row r="358" spans="2:65" s="12" customFormat="1">
      <c r="B358" s="216"/>
      <c r="C358" s="217"/>
      <c r="D358" s="238" t="s">
        <v>163</v>
      </c>
      <c r="E358" s="245" t="s">
        <v>21</v>
      </c>
      <c r="F358" s="239" t="s">
        <v>1681</v>
      </c>
      <c r="G358" s="217"/>
      <c r="H358" s="240">
        <v>11</v>
      </c>
      <c r="I358" s="222"/>
      <c r="J358" s="217"/>
      <c r="K358" s="217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163</v>
      </c>
      <c r="AU358" s="227" t="s">
        <v>81</v>
      </c>
      <c r="AV358" s="12" t="s">
        <v>81</v>
      </c>
      <c r="AW358" s="12" t="s">
        <v>35</v>
      </c>
      <c r="AX358" s="12" t="s">
        <v>71</v>
      </c>
      <c r="AY358" s="227" t="s">
        <v>153</v>
      </c>
    </row>
    <row r="359" spans="2:65" s="14" customFormat="1">
      <c r="B359" s="262"/>
      <c r="C359" s="263"/>
      <c r="D359" s="218" t="s">
        <v>163</v>
      </c>
      <c r="E359" s="264" t="s">
        <v>21</v>
      </c>
      <c r="F359" s="265" t="s">
        <v>1505</v>
      </c>
      <c r="G359" s="263"/>
      <c r="H359" s="266">
        <v>622.32299999999998</v>
      </c>
      <c r="I359" s="267"/>
      <c r="J359" s="263"/>
      <c r="K359" s="263"/>
      <c r="L359" s="268"/>
      <c r="M359" s="269"/>
      <c r="N359" s="270"/>
      <c r="O359" s="270"/>
      <c r="P359" s="270"/>
      <c r="Q359" s="270"/>
      <c r="R359" s="270"/>
      <c r="S359" s="270"/>
      <c r="T359" s="271"/>
      <c r="AT359" s="272" t="s">
        <v>163</v>
      </c>
      <c r="AU359" s="272" t="s">
        <v>81</v>
      </c>
      <c r="AV359" s="14" t="s">
        <v>173</v>
      </c>
      <c r="AW359" s="14" t="s">
        <v>35</v>
      </c>
      <c r="AX359" s="14" t="s">
        <v>79</v>
      </c>
      <c r="AY359" s="272" t="s">
        <v>153</v>
      </c>
    </row>
    <row r="360" spans="2:65" s="1" customFormat="1" ht="22.5" customHeight="1">
      <c r="B360" s="43"/>
      <c r="C360" s="228" t="s">
        <v>508</v>
      </c>
      <c r="D360" s="228" t="s">
        <v>150</v>
      </c>
      <c r="E360" s="229" t="s">
        <v>1800</v>
      </c>
      <c r="F360" s="230" t="s">
        <v>1801</v>
      </c>
      <c r="G360" s="231" t="s">
        <v>555</v>
      </c>
      <c r="H360" s="232">
        <v>0.74</v>
      </c>
      <c r="I360" s="233"/>
      <c r="J360" s="234">
        <f>ROUND(I360*H360,2)</f>
        <v>0</v>
      </c>
      <c r="K360" s="230" t="s">
        <v>160</v>
      </c>
      <c r="L360" s="235"/>
      <c r="M360" s="236" t="s">
        <v>21</v>
      </c>
      <c r="N360" s="237" t="s">
        <v>42</v>
      </c>
      <c r="O360" s="44"/>
      <c r="P360" s="213">
        <f>O360*H360</f>
        <v>0</v>
      </c>
      <c r="Q360" s="213">
        <v>1</v>
      </c>
      <c r="R360" s="213">
        <f>Q360*H360</f>
        <v>0.74</v>
      </c>
      <c r="S360" s="213">
        <v>0</v>
      </c>
      <c r="T360" s="214">
        <f>S360*H360</f>
        <v>0</v>
      </c>
      <c r="AR360" s="26" t="s">
        <v>192</v>
      </c>
      <c r="AT360" s="26" t="s">
        <v>150</v>
      </c>
      <c r="AU360" s="26" t="s">
        <v>81</v>
      </c>
      <c r="AY360" s="26" t="s">
        <v>153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6" t="s">
        <v>79</v>
      </c>
      <c r="BK360" s="215">
        <f>ROUND(I360*H360,2)</f>
        <v>0</v>
      </c>
      <c r="BL360" s="26" t="s">
        <v>173</v>
      </c>
      <c r="BM360" s="26" t="s">
        <v>1802</v>
      </c>
    </row>
    <row r="361" spans="2:65" s="13" customFormat="1">
      <c r="B361" s="251"/>
      <c r="C361" s="252"/>
      <c r="D361" s="238" t="s">
        <v>163</v>
      </c>
      <c r="E361" s="253" t="s">
        <v>21</v>
      </c>
      <c r="F361" s="254" t="s">
        <v>1793</v>
      </c>
      <c r="G361" s="252"/>
      <c r="H361" s="255" t="s">
        <v>21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AT361" s="261" t="s">
        <v>163</v>
      </c>
      <c r="AU361" s="261" t="s">
        <v>81</v>
      </c>
      <c r="AV361" s="13" t="s">
        <v>79</v>
      </c>
      <c r="AW361" s="13" t="s">
        <v>35</v>
      </c>
      <c r="AX361" s="13" t="s">
        <v>71</v>
      </c>
      <c r="AY361" s="261" t="s">
        <v>153</v>
      </c>
    </row>
    <row r="362" spans="2:65" s="12" customFormat="1">
      <c r="B362" s="216"/>
      <c r="C362" s="217"/>
      <c r="D362" s="238" t="s">
        <v>163</v>
      </c>
      <c r="E362" s="245" t="s">
        <v>21</v>
      </c>
      <c r="F362" s="239" t="s">
        <v>1794</v>
      </c>
      <c r="G362" s="217"/>
      <c r="H362" s="240">
        <v>101.962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163</v>
      </c>
      <c r="AU362" s="227" t="s">
        <v>81</v>
      </c>
      <c r="AV362" s="12" t="s">
        <v>81</v>
      </c>
      <c r="AW362" s="12" t="s">
        <v>35</v>
      </c>
      <c r="AX362" s="12" t="s">
        <v>71</v>
      </c>
      <c r="AY362" s="227" t="s">
        <v>153</v>
      </c>
    </row>
    <row r="363" spans="2:65" s="12" customFormat="1">
      <c r="B363" s="216"/>
      <c r="C363" s="217"/>
      <c r="D363" s="238" t="s">
        <v>163</v>
      </c>
      <c r="E363" s="245" t="s">
        <v>21</v>
      </c>
      <c r="F363" s="239" t="s">
        <v>1795</v>
      </c>
      <c r="G363" s="217"/>
      <c r="H363" s="240">
        <v>174.40799999999999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163</v>
      </c>
      <c r="AU363" s="227" t="s">
        <v>81</v>
      </c>
      <c r="AV363" s="12" t="s">
        <v>81</v>
      </c>
      <c r="AW363" s="12" t="s">
        <v>35</v>
      </c>
      <c r="AX363" s="12" t="s">
        <v>71</v>
      </c>
      <c r="AY363" s="227" t="s">
        <v>153</v>
      </c>
    </row>
    <row r="364" spans="2:65" s="12" customFormat="1">
      <c r="B364" s="216"/>
      <c r="C364" s="217"/>
      <c r="D364" s="238" t="s">
        <v>163</v>
      </c>
      <c r="E364" s="245" t="s">
        <v>21</v>
      </c>
      <c r="F364" s="239" t="s">
        <v>1796</v>
      </c>
      <c r="G364" s="217"/>
      <c r="H364" s="240">
        <v>62.161000000000001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163</v>
      </c>
      <c r="AU364" s="227" t="s">
        <v>81</v>
      </c>
      <c r="AV364" s="12" t="s">
        <v>81</v>
      </c>
      <c r="AW364" s="12" t="s">
        <v>35</v>
      </c>
      <c r="AX364" s="12" t="s">
        <v>71</v>
      </c>
      <c r="AY364" s="227" t="s">
        <v>153</v>
      </c>
    </row>
    <row r="365" spans="2:65" s="12" customFormat="1">
      <c r="B365" s="216"/>
      <c r="C365" s="217"/>
      <c r="D365" s="238" t="s">
        <v>163</v>
      </c>
      <c r="E365" s="245" t="s">
        <v>21</v>
      </c>
      <c r="F365" s="239" t="s">
        <v>1797</v>
      </c>
      <c r="G365" s="217"/>
      <c r="H365" s="240">
        <v>120.744</v>
      </c>
      <c r="I365" s="222"/>
      <c r="J365" s="217"/>
      <c r="K365" s="217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163</v>
      </c>
      <c r="AU365" s="227" t="s">
        <v>81</v>
      </c>
      <c r="AV365" s="12" t="s">
        <v>81</v>
      </c>
      <c r="AW365" s="12" t="s">
        <v>35</v>
      </c>
      <c r="AX365" s="12" t="s">
        <v>71</v>
      </c>
      <c r="AY365" s="227" t="s">
        <v>153</v>
      </c>
    </row>
    <row r="366" spans="2:65" s="12" customFormat="1">
      <c r="B366" s="216"/>
      <c r="C366" s="217"/>
      <c r="D366" s="238" t="s">
        <v>163</v>
      </c>
      <c r="E366" s="245" t="s">
        <v>21</v>
      </c>
      <c r="F366" s="239" t="s">
        <v>1798</v>
      </c>
      <c r="G366" s="217"/>
      <c r="H366" s="240">
        <v>91.676000000000002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163</v>
      </c>
      <c r="AU366" s="227" t="s">
        <v>81</v>
      </c>
      <c r="AV366" s="12" t="s">
        <v>81</v>
      </c>
      <c r="AW366" s="12" t="s">
        <v>35</v>
      </c>
      <c r="AX366" s="12" t="s">
        <v>71</v>
      </c>
      <c r="AY366" s="227" t="s">
        <v>153</v>
      </c>
    </row>
    <row r="367" spans="2:65" s="12" customFormat="1">
      <c r="B367" s="216"/>
      <c r="C367" s="217"/>
      <c r="D367" s="238" t="s">
        <v>163</v>
      </c>
      <c r="E367" s="245" t="s">
        <v>21</v>
      </c>
      <c r="F367" s="239" t="s">
        <v>1799</v>
      </c>
      <c r="G367" s="217"/>
      <c r="H367" s="240">
        <v>60.372</v>
      </c>
      <c r="I367" s="222"/>
      <c r="J367" s="217"/>
      <c r="K367" s="217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163</v>
      </c>
      <c r="AU367" s="227" t="s">
        <v>81</v>
      </c>
      <c r="AV367" s="12" t="s">
        <v>81</v>
      </c>
      <c r="AW367" s="12" t="s">
        <v>35</v>
      </c>
      <c r="AX367" s="12" t="s">
        <v>71</v>
      </c>
      <c r="AY367" s="227" t="s">
        <v>153</v>
      </c>
    </row>
    <row r="368" spans="2:65" s="12" customFormat="1">
      <c r="B368" s="216"/>
      <c r="C368" s="217"/>
      <c r="D368" s="238" t="s">
        <v>163</v>
      </c>
      <c r="E368" s="245" t="s">
        <v>21</v>
      </c>
      <c r="F368" s="239" t="s">
        <v>1803</v>
      </c>
      <c r="G368" s="217"/>
      <c r="H368" s="240">
        <v>61.49</v>
      </c>
      <c r="I368" s="222"/>
      <c r="J368" s="217"/>
      <c r="K368" s="217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163</v>
      </c>
      <c r="AU368" s="227" t="s">
        <v>81</v>
      </c>
      <c r="AV368" s="12" t="s">
        <v>81</v>
      </c>
      <c r="AW368" s="12" t="s">
        <v>35</v>
      </c>
      <c r="AX368" s="12" t="s">
        <v>71</v>
      </c>
      <c r="AY368" s="227" t="s">
        <v>153</v>
      </c>
    </row>
    <row r="369" spans="2:65" s="15" customFormat="1">
      <c r="B369" s="278"/>
      <c r="C369" s="279"/>
      <c r="D369" s="238" t="s">
        <v>163</v>
      </c>
      <c r="E369" s="280" t="s">
        <v>21</v>
      </c>
      <c r="F369" s="281" t="s">
        <v>1682</v>
      </c>
      <c r="G369" s="279"/>
      <c r="H369" s="282">
        <v>672.81299999999999</v>
      </c>
      <c r="I369" s="283"/>
      <c r="J369" s="279"/>
      <c r="K369" s="279"/>
      <c r="L369" s="284"/>
      <c r="M369" s="285"/>
      <c r="N369" s="286"/>
      <c r="O369" s="286"/>
      <c r="P369" s="286"/>
      <c r="Q369" s="286"/>
      <c r="R369" s="286"/>
      <c r="S369" s="286"/>
      <c r="T369" s="287"/>
      <c r="AT369" s="288" t="s">
        <v>163</v>
      </c>
      <c r="AU369" s="288" t="s">
        <v>81</v>
      </c>
      <c r="AV369" s="15" t="s">
        <v>152</v>
      </c>
      <c r="AW369" s="15" t="s">
        <v>35</v>
      </c>
      <c r="AX369" s="15" t="s">
        <v>71</v>
      </c>
      <c r="AY369" s="288" t="s">
        <v>153</v>
      </c>
    </row>
    <row r="370" spans="2:65" s="12" customFormat="1">
      <c r="B370" s="216"/>
      <c r="C370" s="217"/>
      <c r="D370" s="238" t="s">
        <v>163</v>
      </c>
      <c r="E370" s="245" t="s">
        <v>21</v>
      </c>
      <c r="F370" s="239" t="s">
        <v>1804</v>
      </c>
      <c r="G370" s="217"/>
      <c r="H370" s="240">
        <v>0.67300000000000004</v>
      </c>
      <c r="I370" s="222"/>
      <c r="J370" s="217"/>
      <c r="K370" s="217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163</v>
      </c>
      <c r="AU370" s="227" t="s">
        <v>81</v>
      </c>
      <c r="AV370" s="12" t="s">
        <v>81</v>
      </c>
      <c r="AW370" s="12" t="s">
        <v>35</v>
      </c>
      <c r="AX370" s="12" t="s">
        <v>79</v>
      </c>
      <c r="AY370" s="227" t="s">
        <v>153</v>
      </c>
    </row>
    <row r="371" spans="2:65" s="12" customFormat="1">
      <c r="B371" s="216"/>
      <c r="C371" s="217"/>
      <c r="D371" s="218" t="s">
        <v>163</v>
      </c>
      <c r="E371" s="217"/>
      <c r="F371" s="220" t="s">
        <v>1805</v>
      </c>
      <c r="G371" s="217"/>
      <c r="H371" s="221">
        <v>0.74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163</v>
      </c>
      <c r="AU371" s="227" t="s">
        <v>81</v>
      </c>
      <c r="AV371" s="12" t="s">
        <v>81</v>
      </c>
      <c r="AW371" s="12" t="s">
        <v>6</v>
      </c>
      <c r="AX371" s="12" t="s">
        <v>79</v>
      </c>
      <c r="AY371" s="227" t="s">
        <v>153</v>
      </c>
    </row>
    <row r="372" spans="2:65" s="1" customFormat="1" ht="22.5" customHeight="1">
      <c r="B372" s="43"/>
      <c r="C372" s="204" t="s">
        <v>512</v>
      </c>
      <c r="D372" s="204" t="s">
        <v>156</v>
      </c>
      <c r="E372" s="205" t="s">
        <v>1806</v>
      </c>
      <c r="F372" s="206" t="s">
        <v>1807</v>
      </c>
      <c r="G372" s="207" t="s">
        <v>546</v>
      </c>
      <c r="H372" s="208">
        <v>1621.2360000000001</v>
      </c>
      <c r="I372" s="209"/>
      <c r="J372" s="210">
        <f>ROUND(I372*H372,2)</f>
        <v>0</v>
      </c>
      <c r="K372" s="206" t="s">
        <v>160</v>
      </c>
      <c r="L372" s="63"/>
      <c r="M372" s="211" t="s">
        <v>21</v>
      </c>
      <c r="N372" s="212" t="s">
        <v>42</v>
      </c>
      <c r="O372" s="44"/>
      <c r="P372" s="213">
        <f>O372*H372</f>
        <v>0</v>
      </c>
      <c r="Q372" s="213">
        <v>5.0000000000000002E-5</v>
      </c>
      <c r="R372" s="213">
        <f>Q372*H372</f>
        <v>8.1061800000000003E-2</v>
      </c>
      <c r="S372" s="213">
        <v>0</v>
      </c>
      <c r="T372" s="214">
        <f>S372*H372</f>
        <v>0</v>
      </c>
      <c r="AR372" s="26" t="s">
        <v>258</v>
      </c>
      <c r="AT372" s="26" t="s">
        <v>156</v>
      </c>
      <c r="AU372" s="26" t="s">
        <v>81</v>
      </c>
      <c r="AY372" s="26" t="s">
        <v>153</v>
      </c>
      <c r="BE372" s="215">
        <f>IF(N372="základní",J372,0)</f>
        <v>0</v>
      </c>
      <c r="BF372" s="215">
        <f>IF(N372="snížená",J372,0)</f>
        <v>0</v>
      </c>
      <c r="BG372" s="215">
        <f>IF(N372="zákl. přenesená",J372,0)</f>
        <v>0</v>
      </c>
      <c r="BH372" s="215">
        <f>IF(N372="sníž. přenesená",J372,0)</f>
        <v>0</v>
      </c>
      <c r="BI372" s="215">
        <f>IF(N372="nulová",J372,0)</f>
        <v>0</v>
      </c>
      <c r="BJ372" s="26" t="s">
        <v>79</v>
      </c>
      <c r="BK372" s="215">
        <f>ROUND(I372*H372,2)</f>
        <v>0</v>
      </c>
      <c r="BL372" s="26" t="s">
        <v>258</v>
      </c>
      <c r="BM372" s="26" t="s">
        <v>1808</v>
      </c>
    </row>
    <row r="373" spans="2:65" s="13" customFormat="1">
      <c r="B373" s="251"/>
      <c r="C373" s="252"/>
      <c r="D373" s="238" t="s">
        <v>163</v>
      </c>
      <c r="E373" s="253" t="s">
        <v>21</v>
      </c>
      <c r="F373" s="254" t="s">
        <v>1502</v>
      </c>
      <c r="G373" s="252"/>
      <c r="H373" s="255" t="s">
        <v>21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AT373" s="261" t="s">
        <v>163</v>
      </c>
      <c r="AU373" s="261" t="s">
        <v>81</v>
      </c>
      <c r="AV373" s="13" t="s">
        <v>79</v>
      </c>
      <c r="AW373" s="13" t="s">
        <v>35</v>
      </c>
      <c r="AX373" s="13" t="s">
        <v>71</v>
      </c>
      <c r="AY373" s="261" t="s">
        <v>153</v>
      </c>
    </row>
    <row r="374" spans="2:65" s="12" customFormat="1">
      <c r="B374" s="216"/>
      <c r="C374" s="217"/>
      <c r="D374" s="238" t="s">
        <v>163</v>
      </c>
      <c r="E374" s="245" t="s">
        <v>21</v>
      </c>
      <c r="F374" s="239" t="s">
        <v>1809</v>
      </c>
      <c r="G374" s="217"/>
      <c r="H374" s="240">
        <v>451.2</v>
      </c>
      <c r="I374" s="222"/>
      <c r="J374" s="217"/>
      <c r="K374" s="217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163</v>
      </c>
      <c r="AU374" s="227" t="s">
        <v>81</v>
      </c>
      <c r="AV374" s="12" t="s">
        <v>81</v>
      </c>
      <c r="AW374" s="12" t="s">
        <v>35</v>
      </c>
      <c r="AX374" s="12" t="s">
        <v>71</v>
      </c>
      <c r="AY374" s="227" t="s">
        <v>153</v>
      </c>
    </row>
    <row r="375" spans="2:65" s="12" customFormat="1">
      <c r="B375" s="216"/>
      <c r="C375" s="217"/>
      <c r="D375" s="238" t="s">
        <v>163</v>
      </c>
      <c r="E375" s="245" t="s">
        <v>21</v>
      </c>
      <c r="F375" s="239" t="s">
        <v>1810</v>
      </c>
      <c r="G375" s="217"/>
      <c r="H375" s="240">
        <v>499.14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163</v>
      </c>
      <c r="AU375" s="227" t="s">
        <v>81</v>
      </c>
      <c r="AV375" s="12" t="s">
        <v>81</v>
      </c>
      <c r="AW375" s="12" t="s">
        <v>35</v>
      </c>
      <c r="AX375" s="12" t="s">
        <v>71</v>
      </c>
      <c r="AY375" s="227" t="s">
        <v>153</v>
      </c>
    </row>
    <row r="376" spans="2:65" s="12" customFormat="1">
      <c r="B376" s="216"/>
      <c r="C376" s="217"/>
      <c r="D376" s="238" t="s">
        <v>163</v>
      </c>
      <c r="E376" s="245" t="s">
        <v>21</v>
      </c>
      <c r="F376" s="239" t="s">
        <v>1811</v>
      </c>
      <c r="G376" s="217"/>
      <c r="H376" s="240">
        <v>267.89999999999998</v>
      </c>
      <c r="I376" s="222"/>
      <c r="J376" s="217"/>
      <c r="K376" s="217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163</v>
      </c>
      <c r="AU376" s="227" t="s">
        <v>81</v>
      </c>
      <c r="AV376" s="12" t="s">
        <v>81</v>
      </c>
      <c r="AW376" s="12" t="s">
        <v>35</v>
      </c>
      <c r="AX376" s="12" t="s">
        <v>71</v>
      </c>
      <c r="AY376" s="227" t="s">
        <v>153</v>
      </c>
    </row>
    <row r="377" spans="2:65" s="13" customFormat="1">
      <c r="B377" s="251"/>
      <c r="C377" s="252"/>
      <c r="D377" s="238" t="s">
        <v>163</v>
      </c>
      <c r="E377" s="253" t="s">
        <v>21</v>
      </c>
      <c r="F377" s="254" t="s">
        <v>1741</v>
      </c>
      <c r="G377" s="252"/>
      <c r="H377" s="255" t="s">
        <v>21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AT377" s="261" t="s">
        <v>163</v>
      </c>
      <c r="AU377" s="261" t="s">
        <v>81</v>
      </c>
      <c r="AV377" s="13" t="s">
        <v>79</v>
      </c>
      <c r="AW377" s="13" t="s">
        <v>35</v>
      </c>
      <c r="AX377" s="13" t="s">
        <v>71</v>
      </c>
      <c r="AY377" s="261" t="s">
        <v>153</v>
      </c>
    </row>
    <row r="378" spans="2:65" s="12" customFormat="1">
      <c r="B378" s="216"/>
      <c r="C378" s="217"/>
      <c r="D378" s="238" t="s">
        <v>163</v>
      </c>
      <c r="E378" s="245" t="s">
        <v>21</v>
      </c>
      <c r="F378" s="239" t="s">
        <v>1812</v>
      </c>
      <c r="G378" s="217"/>
      <c r="H378" s="240">
        <v>230.136</v>
      </c>
      <c r="I378" s="222"/>
      <c r="J378" s="217"/>
      <c r="K378" s="217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163</v>
      </c>
      <c r="AU378" s="227" t="s">
        <v>81</v>
      </c>
      <c r="AV378" s="12" t="s">
        <v>81</v>
      </c>
      <c r="AW378" s="12" t="s">
        <v>35</v>
      </c>
      <c r="AX378" s="12" t="s">
        <v>71</v>
      </c>
      <c r="AY378" s="227" t="s">
        <v>153</v>
      </c>
    </row>
    <row r="379" spans="2:65" s="12" customFormat="1">
      <c r="B379" s="216"/>
      <c r="C379" s="217"/>
      <c r="D379" s="238" t="s">
        <v>163</v>
      </c>
      <c r="E379" s="245" t="s">
        <v>21</v>
      </c>
      <c r="F379" s="239" t="s">
        <v>1813</v>
      </c>
      <c r="G379" s="217"/>
      <c r="H379" s="240">
        <v>67.08</v>
      </c>
      <c r="I379" s="222"/>
      <c r="J379" s="217"/>
      <c r="K379" s="217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163</v>
      </c>
      <c r="AU379" s="227" t="s">
        <v>81</v>
      </c>
      <c r="AV379" s="12" t="s">
        <v>81</v>
      </c>
      <c r="AW379" s="12" t="s">
        <v>35</v>
      </c>
      <c r="AX379" s="12" t="s">
        <v>71</v>
      </c>
      <c r="AY379" s="227" t="s">
        <v>153</v>
      </c>
    </row>
    <row r="380" spans="2:65" s="12" customFormat="1">
      <c r="B380" s="216"/>
      <c r="C380" s="217"/>
      <c r="D380" s="238" t="s">
        <v>163</v>
      </c>
      <c r="E380" s="245" t="s">
        <v>21</v>
      </c>
      <c r="F380" s="239" t="s">
        <v>1814</v>
      </c>
      <c r="G380" s="217"/>
      <c r="H380" s="240">
        <v>105.78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163</v>
      </c>
      <c r="AU380" s="227" t="s">
        <v>81</v>
      </c>
      <c r="AV380" s="12" t="s">
        <v>81</v>
      </c>
      <c r="AW380" s="12" t="s">
        <v>35</v>
      </c>
      <c r="AX380" s="12" t="s">
        <v>71</v>
      </c>
      <c r="AY380" s="227" t="s">
        <v>153</v>
      </c>
    </row>
    <row r="381" spans="2:65" s="14" customFormat="1">
      <c r="B381" s="262"/>
      <c r="C381" s="263"/>
      <c r="D381" s="218" t="s">
        <v>163</v>
      </c>
      <c r="E381" s="264" t="s">
        <v>21</v>
      </c>
      <c r="F381" s="265" t="s">
        <v>1505</v>
      </c>
      <c r="G381" s="263"/>
      <c r="H381" s="266">
        <v>1621.2360000000001</v>
      </c>
      <c r="I381" s="267"/>
      <c r="J381" s="263"/>
      <c r="K381" s="263"/>
      <c r="L381" s="268"/>
      <c r="M381" s="269"/>
      <c r="N381" s="270"/>
      <c r="O381" s="270"/>
      <c r="P381" s="270"/>
      <c r="Q381" s="270"/>
      <c r="R381" s="270"/>
      <c r="S381" s="270"/>
      <c r="T381" s="271"/>
      <c r="AT381" s="272" t="s">
        <v>163</v>
      </c>
      <c r="AU381" s="272" t="s">
        <v>81</v>
      </c>
      <c r="AV381" s="14" t="s">
        <v>173</v>
      </c>
      <c r="AW381" s="14" t="s">
        <v>35</v>
      </c>
      <c r="AX381" s="14" t="s">
        <v>79</v>
      </c>
      <c r="AY381" s="272" t="s">
        <v>153</v>
      </c>
    </row>
    <row r="382" spans="2:65" s="1" customFormat="1" ht="22.5" customHeight="1">
      <c r="B382" s="43"/>
      <c r="C382" s="228" t="s">
        <v>518</v>
      </c>
      <c r="D382" s="228" t="s">
        <v>150</v>
      </c>
      <c r="E382" s="229" t="s">
        <v>1815</v>
      </c>
      <c r="F382" s="230" t="s">
        <v>1816</v>
      </c>
      <c r="G382" s="231" t="s">
        <v>555</v>
      </c>
      <c r="H382" s="232">
        <v>0.443</v>
      </c>
      <c r="I382" s="233"/>
      <c r="J382" s="234">
        <f>ROUND(I382*H382,2)</f>
        <v>0</v>
      </c>
      <c r="K382" s="230" t="s">
        <v>160</v>
      </c>
      <c r="L382" s="235"/>
      <c r="M382" s="236" t="s">
        <v>21</v>
      </c>
      <c r="N382" s="237" t="s">
        <v>42</v>
      </c>
      <c r="O382" s="44"/>
      <c r="P382" s="213">
        <f>O382*H382</f>
        <v>0</v>
      </c>
      <c r="Q382" s="213">
        <v>1</v>
      </c>
      <c r="R382" s="213">
        <f>Q382*H382</f>
        <v>0.443</v>
      </c>
      <c r="S382" s="213">
        <v>0</v>
      </c>
      <c r="T382" s="214">
        <f>S382*H382</f>
        <v>0</v>
      </c>
      <c r="AR382" s="26" t="s">
        <v>192</v>
      </c>
      <c r="AT382" s="26" t="s">
        <v>150</v>
      </c>
      <c r="AU382" s="26" t="s">
        <v>81</v>
      </c>
      <c r="AY382" s="26" t="s">
        <v>153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26" t="s">
        <v>79</v>
      </c>
      <c r="BK382" s="215">
        <f>ROUND(I382*H382,2)</f>
        <v>0</v>
      </c>
      <c r="BL382" s="26" t="s">
        <v>173</v>
      </c>
      <c r="BM382" s="26" t="s">
        <v>1817</v>
      </c>
    </row>
    <row r="383" spans="2:65" s="13" customFormat="1">
      <c r="B383" s="251"/>
      <c r="C383" s="252"/>
      <c r="D383" s="238" t="s">
        <v>163</v>
      </c>
      <c r="E383" s="253" t="s">
        <v>21</v>
      </c>
      <c r="F383" s="254" t="s">
        <v>1741</v>
      </c>
      <c r="G383" s="252"/>
      <c r="H383" s="255" t="s">
        <v>21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AT383" s="261" t="s">
        <v>163</v>
      </c>
      <c r="AU383" s="261" t="s">
        <v>81</v>
      </c>
      <c r="AV383" s="13" t="s">
        <v>79</v>
      </c>
      <c r="AW383" s="13" t="s">
        <v>35</v>
      </c>
      <c r="AX383" s="13" t="s">
        <v>71</v>
      </c>
      <c r="AY383" s="261" t="s">
        <v>153</v>
      </c>
    </row>
    <row r="384" spans="2:65" s="12" customFormat="1">
      <c r="B384" s="216"/>
      <c r="C384" s="217"/>
      <c r="D384" s="238" t="s">
        <v>163</v>
      </c>
      <c r="E384" s="245" t="s">
        <v>21</v>
      </c>
      <c r="F384" s="239" t="s">
        <v>1818</v>
      </c>
      <c r="G384" s="217"/>
      <c r="H384" s="240">
        <v>0.23</v>
      </c>
      <c r="I384" s="222"/>
      <c r="J384" s="217"/>
      <c r="K384" s="217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163</v>
      </c>
      <c r="AU384" s="227" t="s">
        <v>81</v>
      </c>
      <c r="AV384" s="12" t="s">
        <v>81</v>
      </c>
      <c r="AW384" s="12" t="s">
        <v>35</v>
      </c>
      <c r="AX384" s="12" t="s">
        <v>71</v>
      </c>
      <c r="AY384" s="227" t="s">
        <v>153</v>
      </c>
    </row>
    <row r="385" spans="2:65" s="12" customFormat="1">
      <c r="B385" s="216"/>
      <c r="C385" s="217"/>
      <c r="D385" s="238" t="s">
        <v>163</v>
      </c>
      <c r="E385" s="245" t="s">
        <v>21</v>
      </c>
      <c r="F385" s="239" t="s">
        <v>1819</v>
      </c>
      <c r="G385" s="217"/>
      <c r="H385" s="240">
        <v>6.7000000000000004E-2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163</v>
      </c>
      <c r="AU385" s="227" t="s">
        <v>81</v>
      </c>
      <c r="AV385" s="12" t="s">
        <v>81</v>
      </c>
      <c r="AW385" s="12" t="s">
        <v>35</v>
      </c>
      <c r="AX385" s="12" t="s">
        <v>71</v>
      </c>
      <c r="AY385" s="227" t="s">
        <v>153</v>
      </c>
    </row>
    <row r="386" spans="2:65" s="12" customFormat="1">
      <c r="B386" s="216"/>
      <c r="C386" s="217"/>
      <c r="D386" s="238" t="s">
        <v>163</v>
      </c>
      <c r="E386" s="245" t="s">
        <v>21</v>
      </c>
      <c r="F386" s="239" t="s">
        <v>1820</v>
      </c>
      <c r="G386" s="217"/>
      <c r="H386" s="240">
        <v>0.106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163</v>
      </c>
      <c r="AU386" s="227" t="s">
        <v>81</v>
      </c>
      <c r="AV386" s="12" t="s">
        <v>81</v>
      </c>
      <c r="AW386" s="12" t="s">
        <v>35</v>
      </c>
      <c r="AX386" s="12" t="s">
        <v>71</v>
      </c>
      <c r="AY386" s="227" t="s">
        <v>153</v>
      </c>
    </row>
    <row r="387" spans="2:65" s="14" customFormat="1">
      <c r="B387" s="262"/>
      <c r="C387" s="263"/>
      <c r="D387" s="238" t="s">
        <v>163</v>
      </c>
      <c r="E387" s="273" t="s">
        <v>21</v>
      </c>
      <c r="F387" s="274" t="s">
        <v>1505</v>
      </c>
      <c r="G387" s="263"/>
      <c r="H387" s="275">
        <v>0.40300000000000002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AT387" s="272" t="s">
        <v>163</v>
      </c>
      <c r="AU387" s="272" t="s">
        <v>81</v>
      </c>
      <c r="AV387" s="14" t="s">
        <v>173</v>
      </c>
      <c r="AW387" s="14" t="s">
        <v>35</v>
      </c>
      <c r="AX387" s="14" t="s">
        <v>79</v>
      </c>
      <c r="AY387" s="272" t="s">
        <v>153</v>
      </c>
    </row>
    <row r="388" spans="2:65" s="12" customFormat="1">
      <c r="B388" s="216"/>
      <c r="C388" s="217"/>
      <c r="D388" s="218" t="s">
        <v>163</v>
      </c>
      <c r="E388" s="217"/>
      <c r="F388" s="220" t="s">
        <v>1821</v>
      </c>
      <c r="G388" s="217"/>
      <c r="H388" s="221">
        <v>0.443</v>
      </c>
      <c r="I388" s="222"/>
      <c r="J388" s="217"/>
      <c r="K388" s="217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163</v>
      </c>
      <c r="AU388" s="227" t="s">
        <v>81</v>
      </c>
      <c r="AV388" s="12" t="s">
        <v>81</v>
      </c>
      <c r="AW388" s="12" t="s">
        <v>6</v>
      </c>
      <c r="AX388" s="12" t="s">
        <v>79</v>
      </c>
      <c r="AY388" s="227" t="s">
        <v>153</v>
      </c>
    </row>
    <row r="389" spans="2:65" s="1" customFormat="1" ht="22.5" customHeight="1">
      <c r="B389" s="43"/>
      <c r="C389" s="228" t="s">
        <v>524</v>
      </c>
      <c r="D389" s="228" t="s">
        <v>150</v>
      </c>
      <c r="E389" s="229" t="s">
        <v>1822</v>
      </c>
      <c r="F389" s="230" t="s">
        <v>1823</v>
      </c>
      <c r="G389" s="231" t="s">
        <v>555</v>
      </c>
      <c r="H389" s="232">
        <v>1.34</v>
      </c>
      <c r="I389" s="233"/>
      <c r="J389" s="234">
        <f>ROUND(I389*H389,2)</f>
        <v>0</v>
      </c>
      <c r="K389" s="230" t="s">
        <v>160</v>
      </c>
      <c r="L389" s="235"/>
      <c r="M389" s="236" t="s">
        <v>21</v>
      </c>
      <c r="N389" s="237" t="s">
        <v>42</v>
      </c>
      <c r="O389" s="44"/>
      <c r="P389" s="213">
        <f>O389*H389</f>
        <v>0</v>
      </c>
      <c r="Q389" s="213">
        <v>1</v>
      </c>
      <c r="R389" s="213">
        <f>Q389*H389</f>
        <v>1.34</v>
      </c>
      <c r="S389" s="213">
        <v>0</v>
      </c>
      <c r="T389" s="214">
        <f>S389*H389</f>
        <v>0</v>
      </c>
      <c r="AR389" s="26" t="s">
        <v>192</v>
      </c>
      <c r="AT389" s="26" t="s">
        <v>150</v>
      </c>
      <c r="AU389" s="26" t="s">
        <v>81</v>
      </c>
      <c r="AY389" s="26" t="s">
        <v>153</v>
      </c>
      <c r="BE389" s="215">
        <f>IF(N389="základní",J389,0)</f>
        <v>0</v>
      </c>
      <c r="BF389" s="215">
        <f>IF(N389="snížená",J389,0)</f>
        <v>0</v>
      </c>
      <c r="BG389" s="215">
        <f>IF(N389="zákl. přenesená",J389,0)</f>
        <v>0</v>
      </c>
      <c r="BH389" s="215">
        <f>IF(N389="sníž. přenesená",J389,0)</f>
        <v>0</v>
      </c>
      <c r="BI389" s="215">
        <f>IF(N389="nulová",J389,0)</f>
        <v>0</v>
      </c>
      <c r="BJ389" s="26" t="s">
        <v>79</v>
      </c>
      <c r="BK389" s="215">
        <f>ROUND(I389*H389,2)</f>
        <v>0</v>
      </c>
      <c r="BL389" s="26" t="s">
        <v>173</v>
      </c>
      <c r="BM389" s="26" t="s">
        <v>1824</v>
      </c>
    </row>
    <row r="390" spans="2:65" s="13" customFormat="1">
      <c r="B390" s="251"/>
      <c r="C390" s="252"/>
      <c r="D390" s="238" t="s">
        <v>163</v>
      </c>
      <c r="E390" s="253" t="s">
        <v>21</v>
      </c>
      <c r="F390" s="254" t="s">
        <v>1502</v>
      </c>
      <c r="G390" s="252"/>
      <c r="H390" s="255" t="s">
        <v>21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AT390" s="261" t="s">
        <v>163</v>
      </c>
      <c r="AU390" s="261" t="s">
        <v>81</v>
      </c>
      <c r="AV390" s="13" t="s">
        <v>79</v>
      </c>
      <c r="AW390" s="13" t="s">
        <v>35</v>
      </c>
      <c r="AX390" s="13" t="s">
        <v>71</v>
      </c>
      <c r="AY390" s="261" t="s">
        <v>153</v>
      </c>
    </row>
    <row r="391" spans="2:65" s="12" customFormat="1">
      <c r="B391" s="216"/>
      <c r="C391" s="217"/>
      <c r="D391" s="238" t="s">
        <v>163</v>
      </c>
      <c r="E391" s="245" t="s">
        <v>21</v>
      </c>
      <c r="F391" s="239" t="s">
        <v>1503</v>
      </c>
      <c r="G391" s="217"/>
      <c r="H391" s="240">
        <v>0.45100000000000001</v>
      </c>
      <c r="I391" s="222"/>
      <c r="J391" s="217"/>
      <c r="K391" s="217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163</v>
      </c>
      <c r="AU391" s="227" t="s">
        <v>81</v>
      </c>
      <c r="AV391" s="12" t="s">
        <v>81</v>
      </c>
      <c r="AW391" s="12" t="s">
        <v>35</v>
      </c>
      <c r="AX391" s="12" t="s">
        <v>71</v>
      </c>
      <c r="AY391" s="227" t="s">
        <v>153</v>
      </c>
    </row>
    <row r="392" spans="2:65" s="12" customFormat="1">
      <c r="B392" s="216"/>
      <c r="C392" s="217"/>
      <c r="D392" s="238" t="s">
        <v>163</v>
      </c>
      <c r="E392" s="245" t="s">
        <v>21</v>
      </c>
      <c r="F392" s="239" t="s">
        <v>1504</v>
      </c>
      <c r="G392" s="217"/>
      <c r="H392" s="240">
        <v>0.499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163</v>
      </c>
      <c r="AU392" s="227" t="s">
        <v>81</v>
      </c>
      <c r="AV392" s="12" t="s">
        <v>81</v>
      </c>
      <c r="AW392" s="12" t="s">
        <v>35</v>
      </c>
      <c r="AX392" s="12" t="s">
        <v>71</v>
      </c>
      <c r="AY392" s="227" t="s">
        <v>153</v>
      </c>
    </row>
    <row r="393" spans="2:65" s="12" customFormat="1">
      <c r="B393" s="216"/>
      <c r="C393" s="217"/>
      <c r="D393" s="238" t="s">
        <v>163</v>
      </c>
      <c r="E393" s="245" t="s">
        <v>21</v>
      </c>
      <c r="F393" s="239" t="s">
        <v>1825</v>
      </c>
      <c r="G393" s="217"/>
      <c r="H393" s="240">
        <v>0.26800000000000002</v>
      </c>
      <c r="I393" s="222"/>
      <c r="J393" s="217"/>
      <c r="K393" s="217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163</v>
      </c>
      <c r="AU393" s="227" t="s">
        <v>81</v>
      </c>
      <c r="AV393" s="12" t="s">
        <v>81</v>
      </c>
      <c r="AW393" s="12" t="s">
        <v>35</v>
      </c>
      <c r="AX393" s="12" t="s">
        <v>71</v>
      </c>
      <c r="AY393" s="227" t="s">
        <v>153</v>
      </c>
    </row>
    <row r="394" spans="2:65" s="14" customFormat="1">
      <c r="B394" s="262"/>
      <c r="C394" s="263"/>
      <c r="D394" s="238" t="s">
        <v>163</v>
      </c>
      <c r="E394" s="273" t="s">
        <v>21</v>
      </c>
      <c r="F394" s="274" t="s">
        <v>1505</v>
      </c>
      <c r="G394" s="263"/>
      <c r="H394" s="275">
        <v>1.218</v>
      </c>
      <c r="I394" s="267"/>
      <c r="J394" s="263"/>
      <c r="K394" s="263"/>
      <c r="L394" s="268"/>
      <c r="M394" s="269"/>
      <c r="N394" s="270"/>
      <c r="O394" s="270"/>
      <c r="P394" s="270"/>
      <c r="Q394" s="270"/>
      <c r="R394" s="270"/>
      <c r="S394" s="270"/>
      <c r="T394" s="271"/>
      <c r="AT394" s="272" t="s">
        <v>163</v>
      </c>
      <c r="AU394" s="272" t="s">
        <v>81</v>
      </c>
      <c r="AV394" s="14" t="s">
        <v>173</v>
      </c>
      <c r="AW394" s="14" t="s">
        <v>35</v>
      </c>
      <c r="AX394" s="14" t="s">
        <v>79</v>
      </c>
      <c r="AY394" s="272" t="s">
        <v>153</v>
      </c>
    </row>
    <row r="395" spans="2:65" s="12" customFormat="1">
      <c r="B395" s="216"/>
      <c r="C395" s="217"/>
      <c r="D395" s="218" t="s">
        <v>163</v>
      </c>
      <c r="E395" s="217"/>
      <c r="F395" s="220" t="s">
        <v>1826</v>
      </c>
      <c r="G395" s="217"/>
      <c r="H395" s="221">
        <v>1.34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163</v>
      </c>
      <c r="AU395" s="227" t="s">
        <v>81</v>
      </c>
      <c r="AV395" s="12" t="s">
        <v>81</v>
      </c>
      <c r="AW395" s="12" t="s">
        <v>6</v>
      </c>
      <c r="AX395" s="12" t="s">
        <v>79</v>
      </c>
      <c r="AY395" s="227" t="s">
        <v>153</v>
      </c>
    </row>
    <row r="396" spans="2:65" s="1" customFormat="1" ht="31.5" customHeight="1">
      <c r="B396" s="43"/>
      <c r="C396" s="204" t="s">
        <v>529</v>
      </c>
      <c r="D396" s="204" t="s">
        <v>156</v>
      </c>
      <c r="E396" s="205" t="s">
        <v>1827</v>
      </c>
      <c r="F396" s="206" t="s">
        <v>1828</v>
      </c>
      <c r="G396" s="207" t="s">
        <v>521</v>
      </c>
      <c r="H396" s="208">
        <v>8.9730000000000008</v>
      </c>
      <c r="I396" s="209"/>
      <c r="J396" s="210">
        <f>ROUND(I396*H396,2)</f>
        <v>0</v>
      </c>
      <c r="K396" s="206" t="s">
        <v>21</v>
      </c>
      <c r="L396" s="63"/>
      <c r="M396" s="211" t="s">
        <v>21</v>
      </c>
      <c r="N396" s="212" t="s">
        <v>42</v>
      </c>
      <c r="O396" s="44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AR396" s="26" t="s">
        <v>173</v>
      </c>
      <c r="AT396" s="26" t="s">
        <v>156</v>
      </c>
      <c r="AU396" s="26" t="s">
        <v>81</v>
      </c>
      <c r="AY396" s="26" t="s">
        <v>153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6" t="s">
        <v>79</v>
      </c>
      <c r="BK396" s="215">
        <f>ROUND(I396*H396,2)</f>
        <v>0</v>
      </c>
      <c r="BL396" s="26" t="s">
        <v>173</v>
      </c>
      <c r="BM396" s="26" t="s">
        <v>1829</v>
      </c>
    </row>
    <row r="397" spans="2:65" s="12" customFormat="1">
      <c r="B397" s="216"/>
      <c r="C397" s="217"/>
      <c r="D397" s="218" t="s">
        <v>163</v>
      </c>
      <c r="E397" s="219" t="s">
        <v>21</v>
      </c>
      <c r="F397" s="220" t="s">
        <v>1830</v>
      </c>
      <c r="G397" s="217"/>
      <c r="H397" s="221">
        <v>8.9730000000000008</v>
      </c>
      <c r="I397" s="222"/>
      <c r="J397" s="217"/>
      <c r="K397" s="217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163</v>
      </c>
      <c r="AU397" s="227" t="s">
        <v>81</v>
      </c>
      <c r="AV397" s="12" t="s">
        <v>81</v>
      </c>
      <c r="AW397" s="12" t="s">
        <v>35</v>
      </c>
      <c r="AX397" s="12" t="s">
        <v>79</v>
      </c>
      <c r="AY397" s="227" t="s">
        <v>153</v>
      </c>
    </row>
    <row r="398" spans="2:65" s="1" customFormat="1" ht="22.5" customHeight="1">
      <c r="B398" s="43"/>
      <c r="C398" s="204" t="s">
        <v>161</v>
      </c>
      <c r="D398" s="204" t="s">
        <v>156</v>
      </c>
      <c r="E398" s="205" t="s">
        <v>1831</v>
      </c>
      <c r="F398" s="206" t="s">
        <v>1832</v>
      </c>
      <c r="G398" s="207" t="s">
        <v>159</v>
      </c>
      <c r="H398" s="208">
        <v>4</v>
      </c>
      <c r="I398" s="209"/>
      <c r="J398" s="210">
        <f>ROUND(I398*H398,2)</f>
        <v>0</v>
      </c>
      <c r="K398" s="206" t="s">
        <v>21</v>
      </c>
      <c r="L398" s="63"/>
      <c r="M398" s="211" t="s">
        <v>21</v>
      </c>
      <c r="N398" s="212" t="s">
        <v>42</v>
      </c>
      <c r="O398" s="4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AR398" s="26" t="s">
        <v>173</v>
      </c>
      <c r="AT398" s="26" t="s">
        <v>156</v>
      </c>
      <c r="AU398" s="26" t="s">
        <v>81</v>
      </c>
      <c r="AY398" s="26" t="s">
        <v>153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26" t="s">
        <v>79</v>
      </c>
      <c r="BK398" s="215">
        <f>ROUND(I398*H398,2)</f>
        <v>0</v>
      </c>
      <c r="BL398" s="26" t="s">
        <v>173</v>
      </c>
      <c r="BM398" s="26" t="s">
        <v>1833</v>
      </c>
    </row>
    <row r="399" spans="2:65" s="1" customFormat="1" ht="31.5" customHeight="1">
      <c r="B399" s="43"/>
      <c r="C399" s="204" t="s">
        <v>539</v>
      </c>
      <c r="D399" s="204" t="s">
        <v>156</v>
      </c>
      <c r="E399" s="205" t="s">
        <v>1834</v>
      </c>
      <c r="F399" s="206" t="s">
        <v>1835</v>
      </c>
      <c r="G399" s="207" t="s">
        <v>555</v>
      </c>
      <c r="H399" s="208">
        <v>0.55500000000000005</v>
      </c>
      <c r="I399" s="209"/>
      <c r="J399" s="210">
        <f>ROUND(I399*H399,2)</f>
        <v>0</v>
      </c>
      <c r="K399" s="206" t="s">
        <v>160</v>
      </c>
      <c r="L399" s="63"/>
      <c r="M399" s="211" t="s">
        <v>21</v>
      </c>
      <c r="N399" s="212" t="s">
        <v>42</v>
      </c>
      <c r="O399" s="44"/>
      <c r="P399" s="213">
        <f>O399*H399</f>
        <v>0</v>
      </c>
      <c r="Q399" s="213">
        <v>0</v>
      </c>
      <c r="R399" s="213">
        <f>Q399*H399</f>
        <v>0</v>
      </c>
      <c r="S399" s="213">
        <v>0</v>
      </c>
      <c r="T399" s="214">
        <f>S399*H399</f>
        <v>0</v>
      </c>
      <c r="AR399" s="26" t="s">
        <v>258</v>
      </c>
      <c r="AT399" s="26" t="s">
        <v>156</v>
      </c>
      <c r="AU399" s="26" t="s">
        <v>81</v>
      </c>
      <c r="AY399" s="26" t="s">
        <v>153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26" t="s">
        <v>79</v>
      </c>
      <c r="BK399" s="215">
        <f>ROUND(I399*H399,2)</f>
        <v>0</v>
      </c>
      <c r="BL399" s="26" t="s">
        <v>258</v>
      </c>
      <c r="BM399" s="26" t="s">
        <v>1836</v>
      </c>
    </row>
    <row r="400" spans="2:65" s="1" customFormat="1" ht="44.25" customHeight="1">
      <c r="B400" s="43"/>
      <c r="C400" s="204" t="s">
        <v>543</v>
      </c>
      <c r="D400" s="204" t="s">
        <v>156</v>
      </c>
      <c r="E400" s="205" t="s">
        <v>1837</v>
      </c>
      <c r="F400" s="206" t="s">
        <v>1838</v>
      </c>
      <c r="G400" s="207" t="s">
        <v>555</v>
      </c>
      <c r="H400" s="208">
        <v>0.55500000000000005</v>
      </c>
      <c r="I400" s="209"/>
      <c r="J400" s="210">
        <f>ROUND(I400*H400,2)</f>
        <v>0</v>
      </c>
      <c r="K400" s="206" t="s">
        <v>160</v>
      </c>
      <c r="L400" s="63"/>
      <c r="M400" s="211" t="s">
        <v>21</v>
      </c>
      <c r="N400" s="212" t="s">
        <v>42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258</v>
      </c>
      <c r="AT400" s="26" t="s">
        <v>156</v>
      </c>
      <c r="AU400" s="26" t="s">
        <v>81</v>
      </c>
      <c r="AY400" s="26" t="s">
        <v>153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79</v>
      </c>
      <c r="BK400" s="215">
        <f>ROUND(I400*H400,2)</f>
        <v>0</v>
      </c>
      <c r="BL400" s="26" t="s">
        <v>258</v>
      </c>
      <c r="BM400" s="26" t="s">
        <v>1839</v>
      </c>
    </row>
    <row r="401" spans="2:65" s="11" customFormat="1" ht="29.9" customHeight="1">
      <c r="B401" s="187"/>
      <c r="C401" s="188"/>
      <c r="D401" s="201" t="s">
        <v>70</v>
      </c>
      <c r="E401" s="202" t="s">
        <v>1840</v>
      </c>
      <c r="F401" s="202" t="s">
        <v>1841</v>
      </c>
      <c r="G401" s="188"/>
      <c r="H401" s="188"/>
      <c r="I401" s="191"/>
      <c r="J401" s="203">
        <f>BK401</f>
        <v>0</v>
      </c>
      <c r="K401" s="188"/>
      <c r="L401" s="193"/>
      <c r="M401" s="194"/>
      <c r="N401" s="195"/>
      <c r="O401" s="195"/>
      <c r="P401" s="196">
        <f>SUM(P402:P418)</f>
        <v>0</v>
      </c>
      <c r="Q401" s="195"/>
      <c r="R401" s="196">
        <f>SUM(R402:R418)</f>
        <v>3.4223974799999994</v>
      </c>
      <c r="S401" s="195"/>
      <c r="T401" s="197">
        <f>SUM(T402:T418)</f>
        <v>0</v>
      </c>
      <c r="AR401" s="198" t="s">
        <v>81</v>
      </c>
      <c r="AT401" s="199" t="s">
        <v>70</v>
      </c>
      <c r="AU401" s="199" t="s">
        <v>79</v>
      </c>
      <c r="AY401" s="198" t="s">
        <v>153</v>
      </c>
      <c r="BK401" s="200">
        <f>SUM(BK402:BK418)</f>
        <v>0</v>
      </c>
    </row>
    <row r="402" spans="2:65" s="1" customFormat="1" ht="22.5" customHeight="1">
      <c r="B402" s="43"/>
      <c r="C402" s="204" t="s">
        <v>1842</v>
      </c>
      <c r="D402" s="204" t="s">
        <v>156</v>
      </c>
      <c r="E402" s="205" t="s">
        <v>1843</v>
      </c>
      <c r="F402" s="206" t="s">
        <v>1844</v>
      </c>
      <c r="G402" s="207" t="s">
        <v>521</v>
      </c>
      <c r="H402" s="208">
        <v>207.75</v>
      </c>
      <c r="I402" s="209"/>
      <c r="J402" s="210">
        <f>ROUND(I402*H402,2)</f>
        <v>0</v>
      </c>
      <c r="K402" s="206" t="s">
        <v>160</v>
      </c>
      <c r="L402" s="63"/>
      <c r="M402" s="211" t="s">
        <v>21</v>
      </c>
      <c r="N402" s="212" t="s">
        <v>42</v>
      </c>
      <c r="O402" s="44"/>
      <c r="P402" s="213">
        <f>O402*H402</f>
        <v>0</v>
      </c>
      <c r="Q402" s="213">
        <v>0</v>
      </c>
      <c r="R402" s="213">
        <f>Q402*H402</f>
        <v>0</v>
      </c>
      <c r="S402" s="213">
        <v>0</v>
      </c>
      <c r="T402" s="214">
        <f>S402*H402</f>
        <v>0</v>
      </c>
      <c r="AR402" s="26" t="s">
        <v>258</v>
      </c>
      <c r="AT402" s="26" t="s">
        <v>156</v>
      </c>
      <c r="AU402" s="26" t="s">
        <v>81</v>
      </c>
      <c r="AY402" s="26" t="s">
        <v>153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6" t="s">
        <v>79</v>
      </c>
      <c r="BK402" s="215">
        <f>ROUND(I402*H402,2)</f>
        <v>0</v>
      </c>
      <c r="BL402" s="26" t="s">
        <v>258</v>
      </c>
      <c r="BM402" s="26" t="s">
        <v>1845</v>
      </c>
    </row>
    <row r="403" spans="2:65" s="13" customFormat="1">
      <c r="B403" s="251"/>
      <c r="C403" s="252"/>
      <c r="D403" s="238" t="s">
        <v>163</v>
      </c>
      <c r="E403" s="253" t="s">
        <v>21</v>
      </c>
      <c r="F403" s="254" t="s">
        <v>1846</v>
      </c>
      <c r="G403" s="252"/>
      <c r="H403" s="255" t="s">
        <v>21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AT403" s="261" t="s">
        <v>163</v>
      </c>
      <c r="AU403" s="261" t="s">
        <v>81</v>
      </c>
      <c r="AV403" s="13" t="s">
        <v>79</v>
      </c>
      <c r="AW403" s="13" t="s">
        <v>35</v>
      </c>
      <c r="AX403" s="13" t="s">
        <v>71</v>
      </c>
      <c r="AY403" s="261" t="s">
        <v>153</v>
      </c>
    </row>
    <row r="404" spans="2:65" s="12" customFormat="1">
      <c r="B404" s="216"/>
      <c r="C404" s="217"/>
      <c r="D404" s="238" t="s">
        <v>163</v>
      </c>
      <c r="E404" s="245" t="s">
        <v>21</v>
      </c>
      <c r="F404" s="239" t="s">
        <v>1847</v>
      </c>
      <c r="G404" s="217"/>
      <c r="H404" s="240">
        <v>207.75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163</v>
      </c>
      <c r="AU404" s="227" t="s">
        <v>81</v>
      </c>
      <c r="AV404" s="12" t="s">
        <v>81</v>
      </c>
      <c r="AW404" s="12" t="s">
        <v>35</v>
      </c>
      <c r="AX404" s="12" t="s">
        <v>71</v>
      </c>
      <c r="AY404" s="227" t="s">
        <v>153</v>
      </c>
    </row>
    <row r="405" spans="2:65" s="14" customFormat="1">
      <c r="B405" s="262"/>
      <c r="C405" s="263"/>
      <c r="D405" s="218" t="s">
        <v>163</v>
      </c>
      <c r="E405" s="264" t="s">
        <v>21</v>
      </c>
      <c r="F405" s="265" t="s">
        <v>1505</v>
      </c>
      <c r="G405" s="263"/>
      <c r="H405" s="266">
        <v>207.75</v>
      </c>
      <c r="I405" s="267"/>
      <c r="J405" s="263"/>
      <c r="K405" s="263"/>
      <c r="L405" s="268"/>
      <c r="M405" s="269"/>
      <c r="N405" s="270"/>
      <c r="O405" s="270"/>
      <c r="P405" s="270"/>
      <c r="Q405" s="270"/>
      <c r="R405" s="270"/>
      <c r="S405" s="270"/>
      <c r="T405" s="271"/>
      <c r="AT405" s="272" t="s">
        <v>163</v>
      </c>
      <c r="AU405" s="272" t="s">
        <v>81</v>
      </c>
      <c r="AV405" s="14" t="s">
        <v>173</v>
      </c>
      <c r="AW405" s="14" t="s">
        <v>35</v>
      </c>
      <c r="AX405" s="14" t="s">
        <v>79</v>
      </c>
      <c r="AY405" s="272" t="s">
        <v>153</v>
      </c>
    </row>
    <row r="406" spans="2:65" s="1" customFormat="1" ht="31.5" customHeight="1">
      <c r="B406" s="43"/>
      <c r="C406" s="204" t="s">
        <v>1848</v>
      </c>
      <c r="D406" s="204" t="s">
        <v>156</v>
      </c>
      <c r="E406" s="205" t="s">
        <v>1849</v>
      </c>
      <c r="F406" s="206" t="s">
        <v>1850</v>
      </c>
      <c r="G406" s="207" t="s">
        <v>521</v>
      </c>
      <c r="H406" s="208">
        <v>207.75</v>
      </c>
      <c r="I406" s="209"/>
      <c r="J406" s="210">
        <f>ROUND(I406*H406,2)</f>
        <v>0</v>
      </c>
      <c r="K406" s="206" t="s">
        <v>160</v>
      </c>
      <c r="L406" s="63"/>
      <c r="M406" s="211" t="s">
        <v>21</v>
      </c>
      <c r="N406" s="212" t="s">
        <v>42</v>
      </c>
      <c r="O406" s="44"/>
      <c r="P406" s="213">
        <f>O406*H406</f>
        <v>0</v>
      </c>
      <c r="Q406" s="213">
        <v>3.0000000000000001E-5</v>
      </c>
      <c r="R406" s="213">
        <f>Q406*H406</f>
        <v>6.2325000000000002E-3</v>
      </c>
      <c r="S406" s="213">
        <v>0</v>
      </c>
      <c r="T406" s="214">
        <f>S406*H406</f>
        <v>0</v>
      </c>
      <c r="AR406" s="26" t="s">
        <v>258</v>
      </c>
      <c r="AT406" s="26" t="s">
        <v>156</v>
      </c>
      <c r="AU406" s="26" t="s">
        <v>81</v>
      </c>
      <c r="AY406" s="26" t="s">
        <v>153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26" t="s">
        <v>79</v>
      </c>
      <c r="BK406" s="215">
        <f>ROUND(I406*H406,2)</f>
        <v>0</v>
      </c>
      <c r="BL406" s="26" t="s">
        <v>258</v>
      </c>
      <c r="BM406" s="26" t="s">
        <v>1851</v>
      </c>
    </row>
    <row r="407" spans="2:65" s="1" customFormat="1" ht="31.5" customHeight="1">
      <c r="B407" s="43"/>
      <c r="C407" s="204" t="s">
        <v>548</v>
      </c>
      <c r="D407" s="204" t="s">
        <v>156</v>
      </c>
      <c r="E407" s="205" t="s">
        <v>1852</v>
      </c>
      <c r="F407" s="206" t="s">
        <v>1853</v>
      </c>
      <c r="G407" s="207" t="s">
        <v>521</v>
      </c>
      <c r="H407" s="208">
        <v>207.75</v>
      </c>
      <c r="I407" s="209"/>
      <c r="J407" s="210">
        <f>ROUND(I407*H407,2)</f>
        <v>0</v>
      </c>
      <c r="K407" s="206" t="s">
        <v>160</v>
      </c>
      <c r="L407" s="63"/>
      <c r="M407" s="211" t="s">
        <v>21</v>
      </c>
      <c r="N407" s="212" t="s">
        <v>42</v>
      </c>
      <c r="O407" s="44"/>
      <c r="P407" s="213">
        <f>O407*H407</f>
        <v>0</v>
      </c>
      <c r="Q407" s="213">
        <v>1.2E-2</v>
      </c>
      <c r="R407" s="213">
        <f>Q407*H407</f>
        <v>2.4929999999999999</v>
      </c>
      <c r="S407" s="213">
        <v>0</v>
      </c>
      <c r="T407" s="214">
        <f>S407*H407</f>
        <v>0</v>
      </c>
      <c r="AR407" s="26" t="s">
        <v>258</v>
      </c>
      <c r="AT407" s="26" t="s">
        <v>156</v>
      </c>
      <c r="AU407" s="26" t="s">
        <v>81</v>
      </c>
      <c r="AY407" s="26" t="s">
        <v>153</v>
      </c>
      <c r="BE407" s="215">
        <f>IF(N407="základní",J407,0)</f>
        <v>0</v>
      </c>
      <c r="BF407" s="215">
        <f>IF(N407="snížená",J407,0)</f>
        <v>0</v>
      </c>
      <c r="BG407" s="215">
        <f>IF(N407="zákl. přenesená",J407,0)</f>
        <v>0</v>
      </c>
      <c r="BH407" s="215">
        <f>IF(N407="sníž. přenesená",J407,0)</f>
        <v>0</v>
      </c>
      <c r="BI407" s="215">
        <f>IF(N407="nulová",J407,0)</f>
        <v>0</v>
      </c>
      <c r="BJ407" s="26" t="s">
        <v>79</v>
      </c>
      <c r="BK407" s="215">
        <f>ROUND(I407*H407,2)</f>
        <v>0</v>
      </c>
      <c r="BL407" s="26" t="s">
        <v>258</v>
      </c>
      <c r="BM407" s="26" t="s">
        <v>1854</v>
      </c>
    </row>
    <row r="408" spans="2:65" s="1" customFormat="1" ht="22.5" customHeight="1">
      <c r="B408" s="43"/>
      <c r="C408" s="204" t="s">
        <v>552</v>
      </c>
      <c r="D408" s="204" t="s">
        <v>156</v>
      </c>
      <c r="E408" s="205" t="s">
        <v>1855</v>
      </c>
      <c r="F408" s="206" t="s">
        <v>1856</v>
      </c>
      <c r="G408" s="207" t="s">
        <v>521</v>
      </c>
      <c r="H408" s="208">
        <v>207.75</v>
      </c>
      <c r="I408" s="209"/>
      <c r="J408" s="210">
        <f>ROUND(I408*H408,2)</f>
        <v>0</v>
      </c>
      <c r="K408" s="206" t="s">
        <v>160</v>
      </c>
      <c r="L408" s="63"/>
      <c r="M408" s="211" t="s">
        <v>21</v>
      </c>
      <c r="N408" s="212" t="s">
        <v>42</v>
      </c>
      <c r="O408" s="44"/>
      <c r="P408" s="213">
        <f>O408*H408</f>
        <v>0</v>
      </c>
      <c r="Q408" s="213">
        <v>4.0000000000000002E-4</v>
      </c>
      <c r="R408" s="213">
        <f>Q408*H408</f>
        <v>8.3100000000000007E-2</v>
      </c>
      <c r="S408" s="213">
        <v>0</v>
      </c>
      <c r="T408" s="214">
        <f>S408*H408</f>
        <v>0</v>
      </c>
      <c r="AR408" s="26" t="s">
        <v>258</v>
      </c>
      <c r="AT408" s="26" t="s">
        <v>156</v>
      </c>
      <c r="AU408" s="26" t="s">
        <v>81</v>
      </c>
      <c r="AY408" s="26" t="s">
        <v>153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79</v>
      </c>
      <c r="BK408" s="215">
        <f>ROUND(I408*H408,2)</f>
        <v>0</v>
      </c>
      <c r="BL408" s="26" t="s">
        <v>258</v>
      </c>
      <c r="BM408" s="26" t="s">
        <v>1857</v>
      </c>
    </row>
    <row r="409" spans="2:65" s="1" customFormat="1" ht="31.5" customHeight="1">
      <c r="B409" s="43"/>
      <c r="C409" s="228" t="s">
        <v>557</v>
      </c>
      <c r="D409" s="228" t="s">
        <v>150</v>
      </c>
      <c r="E409" s="229" t="s">
        <v>1858</v>
      </c>
      <c r="F409" s="230" t="s">
        <v>1859</v>
      </c>
      <c r="G409" s="231" t="s">
        <v>521</v>
      </c>
      <c r="H409" s="232">
        <v>238.91300000000001</v>
      </c>
      <c r="I409" s="233"/>
      <c r="J409" s="234">
        <f>ROUND(I409*H409,2)</f>
        <v>0</v>
      </c>
      <c r="K409" s="230" t="s">
        <v>160</v>
      </c>
      <c r="L409" s="235"/>
      <c r="M409" s="236" t="s">
        <v>21</v>
      </c>
      <c r="N409" s="237" t="s">
        <v>42</v>
      </c>
      <c r="O409" s="44"/>
      <c r="P409" s="213">
        <f>O409*H409</f>
        <v>0</v>
      </c>
      <c r="Q409" s="213">
        <v>3.5000000000000001E-3</v>
      </c>
      <c r="R409" s="213">
        <f>Q409*H409</f>
        <v>0.83619550000000009</v>
      </c>
      <c r="S409" s="213">
        <v>0</v>
      </c>
      <c r="T409" s="214">
        <f>S409*H409</f>
        <v>0</v>
      </c>
      <c r="AR409" s="26" t="s">
        <v>405</v>
      </c>
      <c r="AT409" s="26" t="s">
        <v>150</v>
      </c>
      <c r="AU409" s="26" t="s">
        <v>81</v>
      </c>
      <c r="AY409" s="26" t="s">
        <v>153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26" t="s">
        <v>79</v>
      </c>
      <c r="BK409" s="215">
        <f>ROUND(I409*H409,2)</f>
        <v>0</v>
      </c>
      <c r="BL409" s="26" t="s">
        <v>258</v>
      </c>
      <c r="BM409" s="26" t="s">
        <v>1860</v>
      </c>
    </row>
    <row r="410" spans="2:65" s="12" customFormat="1">
      <c r="B410" s="216"/>
      <c r="C410" s="217"/>
      <c r="D410" s="218" t="s">
        <v>163</v>
      </c>
      <c r="E410" s="217"/>
      <c r="F410" s="220" t="s">
        <v>1861</v>
      </c>
      <c r="G410" s="217"/>
      <c r="H410" s="221">
        <v>238.91300000000001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163</v>
      </c>
      <c r="AU410" s="227" t="s">
        <v>81</v>
      </c>
      <c r="AV410" s="12" t="s">
        <v>81</v>
      </c>
      <c r="AW410" s="12" t="s">
        <v>6</v>
      </c>
      <c r="AX410" s="12" t="s">
        <v>79</v>
      </c>
      <c r="AY410" s="227" t="s">
        <v>153</v>
      </c>
    </row>
    <row r="411" spans="2:65" s="1" customFormat="1" ht="22.5" customHeight="1">
      <c r="B411" s="43"/>
      <c r="C411" s="204" t="s">
        <v>561</v>
      </c>
      <c r="D411" s="204" t="s">
        <v>156</v>
      </c>
      <c r="E411" s="205" t="s">
        <v>1862</v>
      </c>
      <c r="F411" s="206" t="s">
        <v>1863</v>
      </c>
      <c r="G411" s="207" t="s">
        <v>189</v>
      </c>
      <c r="H411" s="208">
        <v>96.736999999999995</v>
      </c>
      <c r="I411" s="209"/>
      <c r="J411" s="210">
        <f>ROUND(I411*H411,2)</f>
        <v>0</v>
      </c>
      <c r="K411" s="206" t="s">
        <v>160</v>
      </c>
      <c r="L411" s="63"/>
      <c r="M411" s="211" t="s">
        <v>21</v>
      </c>
      <c r="N411" s="212" t="s">
        <v>42</v>
      </c>
      <c r="O411" s="44"/>
      <c r="P411" s="213">
        <f>O411*H411</f>
        <v>0</v>
      </c>
      <c r="Q411" s="213">
        <v>2.0000000000000002E-5</v>
      </c>
      <c r="R411" s="213">
        <f>Q411*H411</f>
        <v>1.9347400000000001E-3</v>
      </c>
      <c r="S411" s="213">
        <v>0</v>
      </c>
      <c r="T411" s="214">
        <f>S411*H411</f>
        <v>0</v>
      </c>
      <c r="AR411" s="26" t="s">
        <v>258</v>
      </c>
      <c r="AT411" s="26" t="s">
        <v>156</v>
      </c>
      <c r="AU411" s="26" t="s">
        <v>81</v>
      </c>
      <c r="AY411" s="26" t="s">
        <v>153</v>
      </c>
      <c r="BE411" s="215">
        <f>IF(N411="základní",J411,0)</f>
        <v>0</v>
      </c>
      <c r="BF411" s="215">
        <f>IF(N411="snížená",J411,0)</f>
        <v>0</v>
      </c>
      <c r="BG411" s="215">
        <f>IF(N411="zákl. přenesená",J411,0)</f>
        <v>0</v>
      </c>
      <c r="BH411" s="215">
        <f>IF(N411="sníž. přenesená",J411,0)</f>
        <v>0</v>
      </c>
      <c r="BI411" s="215">
        <f>IF(N411="nulová",J411,0)</f>
        <v>0</v>
      </c>
      <c r="BJ411" s="26" t="s">
        <v>79</v>
      </c>
      <c r="BK411" s="215">
        <f>ROUND(I411*H411,2)</f>
        <v>0</v>
      </c>
      <c r="BL411" s="26" t="s">
        <v>258</v>
      </c>
      <c r="BM411" s="26" t="s">
        <v>1864</v>
      </c>
    </row>
    <row r="412" spans="2:65" s="12" customFormat="1">
      <c r="B412" s="216"/>
      <c r="C412" s="217"/>
      <c r="D412" s="238" t="s">
        <v>163</v>
      </c>
      <c r="E412" s="245" t="s">
        <v>21</v>
      </c>
      <c r="F412" s="239" t="s">
        <v>1865</v>
      </c>
      <c r="G412" s="217"/>
      <c r="H412" s="240">
        <v>43.05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163</v>
      </c>
      <c r="AU412" s="227" t="s">
        <v>81</v>
      </c>
      <c r="AV412" s="12" t="s">
        <v>81</v>
      </c>
      <c r="AW412" s="12" t="s">
        <v>35</v>
      </c>
      <c r="AX412" s="12" t="s">
        <v>71</v>
      </c>
      <c r="AY412" s="227" t="s">
        <v>153</v>
      </c>
    </row>
    <row r="413" spans="2:65" s="12" customFormat="1">
      <c r="B413" s="216"/>
      <c r="C413" s="217"/>
      <c r="D413" s="238" t="s">
        <v>163</v>
      </c>
      <c r="E413" s="245" t="s">
        <v>21</v>
      </c>
      <c r="F413" s="239" t="s">
        <v>1866</v>
      </c>
      <c r="G413" s="217"/>
      <c r="H413" s="240">
        <v>33.700000000000003</v>
      </c>
      <c r="I413" s="222"/>
      <c r="J413" s="217"/>
      <c r="K413" s="217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163</v>
      </c>
      <c r="AU413" s="227" t="s">
        <v>81</v>
      </c>
      <c r="AV413" s="12" t="s">
        <v>81</v>
      </c>
      <c r="AW413" s="12" t="s">
        <v>35</v>
      </c>
      <c r="AX413" s="12" t="s">
        <v>71</v>
      </c>
      <c r="AY413" s="227" t="s">
        <v>153</v>
      </c>
    </row>
    <row r="414" spans="2:65" s="12" customFormat="1">
      <c r="B414" s="216"/>
      <c r="C414" s="217"/>
      <c r="D414" s="238" t="s">
        <v>163</v>
      </c>
      <c r="E414" s="245" t="s">
        <v>21</v>
      </c>
      <c r="F414" s="239" t="s">
        <v>1867</v>
      </c>
      <c r="G414" s="217"/>
      <c r="H414" s="240">
        <v>19.986999999999998</v>
      </c>
      <c r="I414" s="222"/>
      <c r="J414" s="217"/>
      <c r="K414" s="217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163</v>
      </c>
      <c r="AU414" s="227" t="s">
        <v>81</v>
      </c>
      <c r="AV414" s="12" t="s">
        <v>81</v>
      </c>
      <c r="AW414" s="12" t="s">
        <v>35</v>
      </c>
      <c r="AX414" s="12" t="s">
        <v>71</v>
      </c>
      <c r="AY414" s="227" t="s">
        <v>153</v>
      </c>
    </row>
    <row r="415" spans="2:65" s="14" customFormat="1">
      <c r="B415" s="262"/>
      <c r="C415" s="263"/>
      <c r="D415" s="218" t="s">
        <v>163</v>
      </c>
      <c r="E415" s="264" t="s">
        <v>21</v>
      </c>
      <c r="F415" s="265" t="s">
        <v>1505</v>
      </c>
      <c r="G415" s="263"/>
      <c r="H415" s="266">
        <v>96.736999999999995</v>
      </c>
      <c r="I415" s="267"/>
      <c r="J415" s="263"/>
      <c r="K415" s="263"/>
      <c r="L415" s="268"/>
      <c r="M415" s="269"/>
      <c r="N415" s="270"/>
      <c r="O415" s="270"/>
      <c r="P415" s="270"/>
      <c r="Q415" s="270"/>
      <c r="R415" s="270"/>
      <c r="S415" s="270"/>
      <c r="T415" s="271"/>
      <c r="AT415" s="272" t="s">
        <v>163</v>
      </c>
      <c r="AU415" s="272" t="s">
        <v>81</v>
      </c>
      <c r="AV415" s="14" t="s">
        <v>173</v>
      </c>
      <c r="AW415" s="14" t="s">
        <v>35</v>
      </c>
      <c r="AX415" s="14" t="s">
        <v>79</v>
      </c>
      <c r="AY415" s="272" t="s">
        <v>153</v>
      </c>
    </row>
    <row r="416" spans="2:65" s="1" customFormat="1" ht="22.5" customHeight="1">
      <c r="B416" s="43"/>
      <c r="C416" s="204" t="s">
        <v>565</v>
      </c>
      <c r="D416" s="204" t="s">
        <v>156</v>
      </c>
      <c r="E416" s="205" t="s">
        <v>1868</v>
      </c>
      <c r="F416" s="206" t="s">
        <v>1869</v>
      </c>
      <c r="G416" s="207" t="s">
        <v>189</v>
      </c>
      <c r="H416" s="208">
        <v>96.736999999999995</v>
      </c>
      <c r="I416" s="209"/>
      <c r="J416" s="210">
        <f>ROUND(I416*H416,2)</f>
        <v>0</v>
      </c>
      <c r="K416" s="206" t="s">
        <v>21</v>
      </c>
      <c r="L416" s="63"/>
      <c r="M416" s="211" t="s">
        <v>21</v>
      </c>
      <c r="N416" s="212" t="s">
        <v>42</v>
      </c>
      <c r="O416" s="44"/>
      <c r="P416" s="213">
        <f>O416*H416</f>
        <v>0</v>
      </c>
      <c r="Q416" s="213">
        <v>2.0000000000000002E-5</v>
      </c>
      <c r="R416" s="213">
        <f>Q416*H416</f>
        <v>1.9347400000000001E-3</v>
      </c>
      <c r="S416" s="213">
        <v>0</v>
      </c>
      <c r="T416" s="214">
        <f>S416*H416</f>
        <v>0</v>
      </c>
      <c r="AR416" s="26" t="s">
        <v>258</v>
      </c>
      <c r="AT416" s="26" t="s">
        <v>156</v>
      </c>
      <c r="AU416" s="26" t="s">
        <v>81</v>
      </c>
      <c r="AY416" s="26" t="s">
        <v>153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26" t="s">
        <v>79</v>
      </c>
      <c r="BK416" s="215">
        <f>ROUND(I416*H416,2)</f>
        <v>0</v>
      </c>
      <c r="BL416" s="26" t="s">
        <v>258</v>
      </c>
      <c r="BM416" s="26" t="s">
        <v>1870</v>
      </c>
    </row>
    <row r="417" spans="2:65" s="1" customFormat="1" ht="31.5" customHeight="1">
      <c r="B417" s="43"/>
      <c r="C417" s="204" t="s">
        <v>569</v>
      </c>
      <c r="D417" s="204" t="s">
        <v>156</v>
      </c>
      <c r="E417" s="205" t="s">
        <v>1871</v>
      </c>
      <c r="F417" s="206" t="s">
        <v>1872</v>
      </c>
      <c r="G417" s="207" t="s">
        <v>555</v>
      </c>
      <c r="H417" s="208">
        <v>3.4220000000000002</v>
      </c>
      <c r="I417" s="209"/>
      <c r="J417" s="210">
        <f>ROUND(I417*H417,2)</f>
        <v>0</v>
      </c>
      <c r="K417" s="206" t="s">
        <v>160</v>
      </c>
      <c r="L417" s="63"/>
      <c r="M417" s="211" t="s">
        <v>21</v>
      </c>
      <c r="N417" s="212" t="s">
        <v>42</v>
      </c>
      <c r="O417" s="44"/>
      <c r="P417" s="213">
        <f>O417*H417</f>
        <v>0</v>
      </c>
      <c r="Q417" s="213">
        <v>0</v>
      </c>
      <c r="R417" s="213">
        <f>Q417*H417</f>
        <v>0</v>
      </c>
      <c r="S417" s="213">
        <v>0</v>
      </c>
      <c r="T417" s="214">
        <f>S417*H417</f>
        <v>0</v>
      </c>
      <c r="AR417" s="26" t="s">
        <v>258</v>
      </c>
      <c r="AT417" s="26" t="s">
        <v>156</v>
      </c>
      <c r="AU417" s="26" t="s">
        <v>81</v>
      </c>
      <c r="AY417" s="26" t="s">
        <v>153</v>
      </c>
      <c r="BE417" s="215">
        <f>IF(N417="základní",J417,0)</f>
        <v>0</v>
      </c>
      <c r="BF417" s="215">
        <f>IF(N417="snížená",J417,0)</f>
        <v>0</v>
      </c>
      <c r="BG417" s="215">
        <f>IF(N417="zákl. přenesená",J417,0)</f>
        <v>0</v>
      </c>
      <c r="BH417" s="215">
        <f>IF(N417="sníž. přenesená",J417,0)</f>
        <v>0</v>
      </c>
      <c r="BI417" s="215">
        <f>IF(N417="nulová",J417,0)</f>
        <v>0</v>
      </c>
      <c r="BJ417" s="26" t="s">
        <v>79</v>
      </c>
      <c r="BK417" s="215">
        <f>ROUND(I417*H417,2)</f>
        <v>0</v>
      </c>
      <c r="BL417" s="26" t="s">
        <v>258</v>
      </c>
      <c r="BM417" s="26" t="s">
        <v>1873</v>
      </c>
    </row>
    <row r="418" spans="2:65" s="1" customFormat="1" ht="44.25" customHeight="1">
      <c r="B418" s="43"/>
      <c r="C418" s="204" t="s">
        <v>573</v>
      </c>
      <c r="D418" s="204" t="s">
        <v>156</v>
      </c>
      <c r="E418" s="205" t="s">
        <v>1874</v>
      </c>
      <c r="F418" s="206" t="s">
        <v>1875</v>
      </c>
      <c r="G418" s="207" t="s">
        <v>555</v>
      </c>
      <c r="H418" s="208">
        <v>3.4220000000000002</v>
      </c>
      <c r="I418" s="209"/>
      <c r="J418" s="210">
        <f>ROUND(I418*H418,2)</f>
        <v>0</v>
      </c>
      <c r="K418" s="206" t="s">
        <v>160</v>
      </c>
      <c r="L418" s="63"/>
      <c r="M418" s="211" t="s">
        <v>21</v>
      </c>
      <c r="N418" s="212" t="s">
        <v>42</v>
      </c>
      <c r="O418" s="44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AR418" s="26" t="s">
        <v>258</v>
      </c>
      <c r="AT418" s="26" t="s">
        <v>156</v>
      </c>
      <c r="AU418" s="26" t="s">
        <v>81</v>
      </c>
      <c r="AY418" s="26" t="s">
        <v>153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26" t="s">
        <v>79</v>
      </c>
      <c r="BK418" s="215">
        <f>ROUND(I418*H418,2)</f>
        <v>0</v>
      </c>
      <c r="BL418" s="26" t="s">
        <v>258</v>
      </c>
      <c r="BM418" s="26" t="s">
        <v>1876</v>
      </c>
    </row>
    <row r="419" spans="2:65" s="11" customFormat="1" ht="29.9" customHeight="1">
      <c r="B419" s="187"/>
      <c r="C419" s="188"/>
      <c r="D419" s="201" t="s">
        <v>70</v>
      </c>
      <c r="E419" s="202" t="s">
        <v>537</v>
      </c>
      <c r="F419" s="202" t="s">
        <v>538</v>
      </c>
      <c r="G419" s="188"/>
      <c r="H419" s="188"/>
      <c r="I419" s="191"/>
      <c r="J419" s="203">
        <f>BK419</f>
        <v>0</v>
      </c>
      <c r="K419" s="188"/>
      <c r="L419" s="193"/>
      <c r="M419" s="194"/>
      <c r="N419" s="195"/>
      <c r="O419" s="195"/>
      <c r="P419" s="196">
        <f>SUM(P420:P461)</f>
        <v>0</v>
      </c>
      <c r="Q419" s="195"/>
      <c r="R419" s="196">
        <f>SUM(R420:R461)</f>
        <v>0.1698354</v>
      </c>
      <c r="S419" s="195"/>
      <c r="T419" s="197">
        <f>SUM(T420:T461)</f>
        <v>0</v>
      </c>
      <c r="AR419" s="198" t="s">
        <v>81</v>
      </c>
      <c r="AT419" s="199" t="s">
        <v>70</v>
      </c>
      <c r="AU419" s="199" t="s">
        <v>79</v>
      </c>
      <c r="AY419" s="198" t="s">
        <v>153</v>
      </c>
      <c r="BK419" s="200">
        <f>SUM(BK420:BK461)</f>
        <v>0</v>
      </c>
    </row>
    <row r="420" spans="2:65" s="1" customFormat="1" ht="22.5" customHeight="1">
      <c r="B420" s="43"/>
      <c r="C420" s="204" t="s">
        <v>577</v>
      </c>
      <c r="D420" s="204" t="s">
        <v>156</v>
      </c>
      <c r="E420" s="205" t="s">
        <v>1877</v>
      </c>
      <c r="F420" s="206" t="s">
        <v>1878</v>
      </c>
      <c r="G420" s="207" t="s">
        <v>521</v>
      </c>
      <c r="H420" s="208">
        <v>897.04499999999996</v>
      </c>
      <c r="I420" s="209"/>
      <c r="J420" s="210">
        <f>ROUND(I420*H420,2)</f>
        <v>0</v>
      </c>
      <c r="K420" s="206" t="s">
        <v>160</v>
      </c>
      <c r="L420" s="63"/>
      <c r="M420" s="211" t="s">
        <v>21</v>
      </c>
      <c r="N420" s="212" t="s">
        <v>42</v>
      </c>
      <c r="O420" s="44"/>
      <c r="P420" s="213">
        <f>O420*H420</f>
        <v>0</v>
      </c>
      <c r="Q420" s="213">
        <v>1.7000000000000001E-4</v>
      </c>
      <c r="R420" s="213">
        <f>Q420*H420</f>
        <v>0.15249765000000001</v>
      </c>
      <c r="S420" s="213">
        <v>0</v>
      </c>
      <c r="T420" s="214">
        <f>S420*H420</f>
        <v>0</v>
      </c>
      <c r="AR420" s="26" t="s">
        <v>258</v>
      </c>
      <c r="AT420" s="26" t="s">
        <v>156</v>
      </c>
      <c r="AU420" s="26" t="s">
        <v>81</v>
      </c>
      <c r="AY420" s="26" t="s">
        <v>153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6" t="s">
        <v>79</v>
      </c>
      <c r="BK420" s="215">
        <f>ROUND(I420*H420,2)</f>
        <v>0</v>
      </c>
      <c r="BL420" s="26" t="s">
        <v>258</v>
      </c>
      <c r="BM420" s="26" t="s">
        <v>1879</v>
      </c>
    </row>
    <row r="421" spans="2:65" s="13" customFormat="1">
      <c r="B421" s="251"/>
      <c r="C421" s="252"/>
      <c r="D421" s="238" t="s">
        <v>163</v>
      </c>
      <c r="E421" s="253" t="s">
        <v>21</v>
      </c>
      <c r="F421" s="254" t="s">
        <v>1880</v>
      </c>
      <c r="G421" s="252"/>
      <c r="H421" s="255" t="s">
        <v>21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AT421" s="261" t="s">
        <v>163</v>
      </c>
      <c r="AU421" s="261" t="s">
        <v>81</v>
      </c>
      <c r="AV421" s="13" t="s">
        <v>79</v>
      </c>
      <c r="AW421" s="13" t="s">
        <v>35</v>
      </c>
      <c r="AX421" s="13" t="s">
        <v>71</v>
      </c>
      <c r="AY421" s="261" t="s">
        <v>153</v>
      </c>
    </row>
    <row r="422" spans="2:65" s="12" customFormat="1">
      <c r="B422" s="216"/>
      <c r="C422" s="217"/>
      <c r="D422" s="238" t="s">
        <v>163</v>
      </c>
      <c r="E422" s="245" t="s">
        <v>21</v>
      </c>
      <c r="F422" s="239" t="s">
        <v>1881</v>
      </c>
      <c r="G422" s="217"/>
      <c r="H422" s="240">
        <v>4.2320000000000002</v>
      </c>
      <c r="I422" s="222"/>
      <c r="J422" s="217"/>
      <c r="K422" s="217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163</v>
      </c>
      <c r="AU422" s="227" t="s">
        <v>81</v>
      </c>
      <c r="AV422" s="12" t="s">
        <v>81</v>
      </c>
      <c r="AW422" s="12" t="s">
        <v>35</v>
      </c>
      <c r="AX422" s="12" t="s">
        <v>71</v>
      </c>
      <c r="AY422" s="227" t="s">
        <v>153</v>
      </c>
    </row>
    <row r="423" spans="2:65" s="12" customFormat="1">
      <c r="B423" s="216"/>
      <c r="C423" s="217"/>
      <c r="D423" s="238" t="s">
        <v>163</v>
      </c>
      <c r="E423" s="245" t="s">
        <v>21</v>
      </c>
      <c r="F423" s="239" t="s">
        <v>1882</v>
      </c>
      <c r="G423" s="217"/>
      <c r="H423" s="240">
        <v>7.2380000000000004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163</v>
      </c>
      <c r="AU423" s="227" t="s">
        <v>81</v>
      </c>
      <c r="AV423" s="12" t="s">
        <v>81</v>
      </c>
      <c r="AW423" s="12" t="s">
        <v>35</v>
      </c>
      <c r="AX423" s="12" t="s">
        <v>71</v>
      </c>
      <c r="AY423" s="227" t="s">
        <v>153</v>
      </c>
    </row>
    <row r="424" spans="2:65" s="12" customFormat="1">
      <c r="B424" s="216"/>
      <c r="C424" s="217"/>
      <c r="D424" s="238" t="s">
        <v>163</v>
      </c>
      <c r="E424" s="245" t="s">
        <v>21</v>
      </c>
      <c r="F424" s="239" t="s">
        <v>1883</v>
      </c>
      <c r="G424" s="217"/>
      <c r="H424" s="240">
        <v>2.58</v>
      </c>
      <c r="I424" s="222"/>
      <c r="J424" s="217"/>
      <c r="K424" s="217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163</v>
      </c>
      <c r="AU424" s="227" t="s">
        <v>81</v>
      </c>
      <c r="AV424" s="12" t="s">
        <v>81</v>
      </c>
      <c r="AW424" s="12" t="s">
        <v>35</v>
      </c>
      <c r="AX424" s="12" t="s">
        <v>71</v>
      </c>
      <c r="AY424" s="227" t="s">
        <v>153</v>
      </c>
    </row>
    <row r="425" spans="2:65" s="12" customFormat="1">
      <c r="B425" s="216"/>
      <c r="C425" s="217"/>
      <c r="D425" s="238" t="s">
        <v>163</v>
      </c>
      <c r="E425" s="245" t="s">
        <v>21</v>
      </c>
      <c r="F425" s="239" t="s">
        <v>1884</v>
      </c>
      <c r="G425" s="217"/>
      <c r="H425" s="240">
        <v>5.0110000000000001</v>
      </c>
      <c r="I425" s="222"/>
      <c r="J425" s="217"/>
      <c r="K425" s="217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163</v>
      </c>
      <c r="AU425" s="227" t="s">
        <v>81</v>
      </c>
      <c r="AV425" s="12" t="s">
        <v>81</v>
      </c>
      <c r="AW425" s="12" t="s">
        <v>35</v>
      </c>
      <c r="AX425" s="12" t="s">
        <v>71</v>
      </c>
      <c r="AY425" s="227" t="s">
        <v>153</v>
      </c>
    </row>
    <row r="426" spans="2:65" s="12" customFormat="1">
      <c r="B426" s="216"/>
      <c r="C426" s="217"/>
      <c r="D426" s="238" t="s">
        <v>163</v>
      </c>
      <c r="E426" s="245" t="s">
        <v>21</v>
      </c>
      <c r="F426" s="239" t="s">
        <v>1885</v>
      </c>
      <c r="G426" s="217"/>
      <c r="H426" s="240">
        <v>3.8050000000000002</v>
      </c>
      <c r="I426" s="222"/>
      <c r="J426" s="217"/>
      <c r="K426" s="217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163</v>
      </c>
      <c r="AU426" s="227" t="s">
        <v>81</v>
      </c>
      <c r="AV426" s="12" t="s">
        <v>81</v>
      </c>
      <c r="AW426" s="12" t="s">
        <v>35</v>
      </c>
      <c r="AX426" s="12" t="s">
        <v>71</v>
      </c>
      <c r="AY426" s="227" t="s">
        <v>153</v>
      </c>
    </row>
    <row r="427" spans="2:65" s="12" customFormat="1">
      <c r="B427" s="216"/>
      <c r="C427" s="217"/>
      <c r="D427" s="238" t="s">
        <v>163</v>
      </c>
      <c r="E427" s="245" t="s">
        <v>21</v>
      </c>
      <c r="F427" s="239" t="s">
        <v>1886</v>
      </c>
      <c r="G427" s="217"/>
      <c r="H427" s="240">
        <v>2.5059999999999998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163</v>
      </c>
      <c r="AU427" s="227" t="s">
        <v>81</v>
      </c>
      <c r="AV427" s="12" t="s">
        <v>81</v>
      </c>
      <c r="AW427" s="12" t="s">
        <v>35</v>
      </c>
      <c r="AX427" s="12" t="s">
        <v>71</v>
      </c>
      <c r="AY427" s="227" t="s">
        <v>153</v>
      </c>
    </row>
    <row r="428" spans="2:65" s="12" customFormat="1">
      <c r="B428" s="216"/>
      <c r="C428" s="217"/>
      <c r="D428" s="238" t="s">
        <v>163</v>
      </c>
      <c r="E428" s="245" t="s">
        <v>21</v>
      </c>
      <c r="F428" s="239" t="s">
        <v>1887</v>
      </c>
      <c r="G428" s="217"/>
      <c r="H428" s="240">
        <v>2.552</v>
      </c>
      <c r="I428" s="222"/>
      <c r="J428" s="217"/>
      <c r="K428" s="217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163</v>
      </c>
      <c r="AU428" s="227" t="s">
        <v>81</v>
      </c>
      <c r="AV428" s="12" t="s">
        <v>81</v>
      </c>
      <c r="AW428" s="12" t="s">
        <v>35</v>
      </c>
      <c r="AX428" s="12" t="s">
        <v>71</v>
      </c>
      <c r="AY428" s="227" t="s">
        <v>153</v>
      </c>
    </row>
    <row r="429" spans="2:65" s="15" customFormat="1">
      <c r="B429" s="278"/>
      <c r="C429" s="279"/>
      <c r="D429" s="238" t="s">
        <v>163</v>
      </c>
      <c r="E429" s="280" t="s">
        <v>21</v>
      </c>
      <c r="F429" s="281" t="s">
        <v>1682</v>
      </c>
      <c r="G429" s="279"/>
      <c r="H429" s="282">
        <v>27.923999999999999</v>
      </c>
      <c r="I429" s="283"/>
      <c r="J429" s="279"/>
      <c r="K429" s="279"/>
      <c r="L429" s="284"/>
      <c r="M429" s="285"/>
      <c r="N429" s="286"/>
      <c r="O429" s="286"/>
      <c r="P429" s="286"/>
      <c r="Q429" s="286"/>
      <c r="R429" s="286"/>
      <c r="S429" s="286"/>
      <c r="T429" s="287"/>
      <c r="AT429" s="288" t="s">
        <v>163</v>
      </c>
      <c r="AU429" s="288" t="s">
        <v>81</v>
      </c>
      <c r="AV429" s="15" t="s">
        <v>152</v>
      </c>
      <c r="AW429" s="15" t="s">
        <v>35</v>
      </c>
      <c r="AX429" s="15" t="s">
        <v>71</v>
      </c>
      <c r="AY429" s="288" t="s">
        <v>153</v>
      </c>
    </row>
    <row r="430" spans="2:65" s="13" customFormat="1">
      <c r="B430" s="251"/>
      <c r="C430" s="252"/>
      <c r="D430" s="238" t="s">
        <v>163</v>
      </c>
      <c r="E430" s="253" t="s">
        <v>21</v>
      </c>
      <c r="F430" s="254" t="s">
        <v>1888</v>
      </c>
      <c r="G430" s="252"/>
      <c r="H430" s="255" t="s">
        <v>21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AT430" s="261" t="s">
        <v>163</v>
      </c>
      <c r="AU430" s="261" t="s">
        <v>81</v>
      </c>
      <c r="AV430" s="13" t="s">
        <v>79</v>
      </c>
      <c r="AW430" s="13" t="s">
        <v>35</v>
      </c>
      <c r="AX430" s="13" t="s">
        <v>71</v>
      </c>
      <c r="AY430" s="261" t="s">
        <v>153</v>
      </c>
    </row>
    <row r="431" spans="2:65" s="12" customFormat="1">
      <c r="B431" s="216"/>
      <c r="C431" s="217"/>
      <c r="D431" s="238" t="s">
        <v>163</v>
      </c>
      <c r="E431" s="245" t="s">
        <v>21</v>
      </c>
      <c r="F431" s="239" t="s">
        <v>1889</v>
      </c>
      <c r="G431" s="217"/>
      <c r="H431" s="240">
        <v>1.5760000000000001</v>
      </c>
      <c r="I431" s="222"/>
      <c r="J431" s="217"/>
      <c r="K431" s="217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163</v>
      </c>
      <c r="AU431" s="227" t="s">
        <v>81</v>
      </c>
      <c r="AV431" s="12" t="s">
        <v>81</v>
      </c>
      <c r="AW431" s="12" t="s">
        <v>35</v>
      </c>
      <c r="AX431" s="12" t="s">
        <v>71</v>
      </c>
      <c r="AY431" s="227" t="s">
        <v>153</v>
      </c>
    </row>
    <row r="432" spans="2:65" s="15" customFormat="1">
      <c r="B432" s="278"/>
      <c r="C432" s="279"/>
      <c r="D432" s="238" t="s">
        <v>163</v>
      </c>
      <c r="E432" s="280" t="s">
        <v>21</v>
      </c>
      <c r="F432" s="281" t="s">
        <v>1682</v>
      </c>
      <c r="G432" s="279"/>
      <c r="H432" s="282">
        <v>1.5760000000000001</v>
      </c>
      <c r="I432" s="283"/>
      <c r="J432" s="279"/>
      <c r="K432" s="279"/>
      <c r="L432" s="284"/>
      <c r="M432" s="285"/>
      <c r="N432" s="286"/>
      <c r="O432" s="286"/>
      <c r="P432" s="286"/>
      <c r="Q432" s="286"/>
      <c r="R432" s="286"/>
      <c r="S432" s="286"/>
      <c r="T432" s="287"/>
      <c r="AT432" s="288" t="s">
        <v>163</v>
      </c>
      <c r="AU432" s="288" t="s">
        <v>81</v>
      </c>
      <c r="AV432" s="15" t="s">
        <v>152</v>
      </c>
      <c r="AW432" s="15" t="s">
        <v>35</v>
      </c>
      <c r="AX432" s="15" t="s">
        <v>71</v>
      </c>
      <c r="AY432" s="288" t="s">
        <v>153</v>
      </c>
    </row>
    <row r="433" spans="2:65" s="13" customFormat="1">
      <c r="B433" s="251"/>
      <c r="C433" s="252"/>
      <c r="D433" s="238" t="s">
        <v>163</v>
      </c>
      <c r="E433" s="253" t="s">
        <v>21</v>
      </c>
      <c r="F433" s="254" t="s">
        <v>1890</v>
      </c>
      <c r="G433" s="252"/>
      <c r="H433" s="255" t="s">
        <v>21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AT433" s="261" t="s">
        <v>163</v>
      </c>
      <c r="AU433" s="261" t="s">
        <v>81</v>
      </c>
      <c r="AV433" s="13" t="s">
        <v>79</v>
      </c>
      <c r="AW433" s="13" t="s">
        <v>35</v>
      </c>
      <c r="AX433" s="13" t="s">
        <v>71</v>
      </c>
      <c r="AY433" s="261" t="s">
        <v>153</v>
      </c>
    </row>
    <row r="434" spans="2:65" s="13" customFormat="1">
      <c r="B434" s="251"/>
      <c r="C434" s="252"/>
      <c r="D434" s="238" t="s">
        <v>163</v>
      </c>
      <c r="E434" s="253" t="s">
        <v>21</v>
      </c>
      <c r="F434" s="254" t="s">
        <v>1891</v>
      </c>
      <c r="G434" s="252"/>
      <c r="H434" s="255" t="s">
        <v>21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AT434" s="261" t="s">
        <v>163</v>
      </c>
      <c r="AU434" s="261" t="s">
        <v>81</v>
      </c>
      <c r="AV434" s="13" t="s">
        <v>79</v>
      </c>
      <c r="AW434" s="13" t="s">
        <v>35</v>
      </c>
      <c r="AX434" s="13" t="s">
        <v>71</v>
      </c>
      <c r="AY434" s="261" t="s">
        <v>153</v>
      </c>
    </row>
    <row r="435" spans="2:65" s="12" customFormat="1">
      <c r="B435" s="216"/>
      <c r="C435" s="217"/>
      <c r="D435" s="238" t="s">
        <v>163</v>
      </c>
      <c r="E435" s="245" t="s">
        <v>21</v>
      </c>
      <c r="F435" s="239" t="s">
        <v>1892</v>
      </c>
      <c r="G435" s="217"/>
      <c r="H435" s="240">
        <v>314.93799999999999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163</v>
      </c>
      <c r="AU435" s="227" t="s">
        <v>81</v>
      </c>
      <c r="AV435" s="12" t="s">
        <v>81</v>
      </c>
      <c r="AW435" s="12" t="s">
        <v>35</v>
      </c>
      <c r="AX435" s="12" t="s">
        <v>71</v>
      </c>
      <c r="AY435" s="227" t="s">
        <v>153</v>
      </c>
    </row>
    <row r="436" spans="2:65" s="12" customFormat="1">
      <c r="B436" s="216"/>
      <c r="C436" s="217"/>
      <c r="D436" s="238" t="s">
        <v>163</v>
      </c>
      <c r="E436" s="245" t="s">
        <v>21</v>
      </c>
      <c r="F436" s="239" t="s">
        <v>1893</v>
      </c>
      <c r="G436" s="217"/>
      <c r="H436" s="240">
        <v>348.4</v>
      </c>
      <c r="I436" s="222"/>
      <c r="J436" s="217"/>
      <c r="K436" s="217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163</v>
      </c>
      <c r="AU436" s="227" t="s">
        <v>81</v>
      </c>
      <c r="AV436" s="12" t="s">
        <v>81</v>
      </c>
      <c r="AW436" s="12" t="s">
        <v>35</v>
      </c>
      <c r="AX436" s="12" t="s">
        <v>71</v>
      </c>
      <c r="AY436" s="227" t="s">
        <v>153</v>
      </c>
    </row>
    <row r="437" spans="2:65" s="12" customFormat="1">
      <c r="B437" s="216"/>
      <c r="C437" s="217"/>
      <c r="D437" s="238" t="s">
        <v>163</v>
      </c>
      <c r="E437" s="245" t="s">
        <v>21</v>
      </c>
      <c r="F437" s="239" t="s">
        <v>1894</v>
      </c>
      <c r="G437" s="217"/>
      <c r="H437" s="240">
        <v>186.994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163</v>
      </c>
      <c r="AU437" s="227" t="s">
        <v>81</v>
      </c>
      <c r="AV437" s="12" t="s">
        <v>81</v>
      </c>
      <c r="AW437" s="12" t="s">
        <v>35</v>
      </c>
      <c r="AX437" s="12" t="s">
        <v>71</v>
      </c>
      <c r="AY437" s="227" t="s">
        <v>153</v>
      </c>
    </row>
    <row r="438" spans="2:65" s="13" customFormat="1">
      <c r="B438" s="251"/>
      <c r="C438" s="252"/>
      <c r="D438" s="238" t="s">
        <v>163</v>
      </c>
      <c r="E438" s="253" t="s">
        <v>21</v>
      </c>
      <c r="F438" s="254" t="s">
        <v>1895</v>
      </c>
      <c r="G438" s="252"/>
      <c r="H438" s="255" t="s">
        <v>21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AT438" s="261" t="s">
        <v>163</v>
      </c>
      <c r="AU438" s="261" t="s">
        <v>81</v>
      </c>
      <c r="AV438" s="13" t="s">
        <v>79</v>
      </c>
      <c r="AW438" s="13" t="s">
        <v>35</v>
      </c>
      <c r="AX438" s="13" t="s">
        <v>71</v>
      </c>
      <c r="AY438" s="261" t="s">
        <v>153</v>
      </c>
    </row>
    <row r="439" spans="2:65" s="12" customFormat="1">
      <c r="B439" s="216"/>
      <c r="C439" s="217"/>
      <c r="D439" s="238" t="s">
        <v>163</v>
      </c>
      <c r="E439" s="245" t="s">
        <v>21</v>
      </c>
      <c r="F439" s="239" t="s">
        <v>1896</v>
      </c>
      <c r="G439" s="217"/>
      <c r="H439" s="240">
        <v>9.83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163</v>
      </c>
      <c r="AU439" s="227" t="s">
        <v>81</v>
      </c>
      <c r="AV439" s="12" t="s">
        <v>81</v>
      </c>
      <c r="AW439" s="12" t="s">
        <v>35</v>
      </c>
      <c r="AX439" s="12" t="s">
        <v>71</v>
      </c>
      <c r="AY439" s="227" t="s">
        <v>153</v>
      </c>
    </row>
    <row r="440" spans="2:65" s="12" customFormat="1">
      <c r="B440" s="216"/>
      <c r="C440" s="217"/>
      <c r="D440" s="238" t="s">
        <v>163</v>
      </c>
      <c r="E440" s="245" t="s">
        <v>21</v>
      </c>
      <c r="F440" s="239" t="s">
        <v>1897</v>
      </c>
      <c r="G440" s="217"/>
      <c r="H440" s="240">
        <v>2.8650000000000002</v>
      </c>
      <c r="I440" s="222"/>
      <c r="J440" s="217"/>
      <c r="K440" s="217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163</v>
      </c>
      <c r="AU440" s="227" t="s">
        <v>81</v>
      </c>
      <c r="AV440" s="12" t="s">
        <v>81</v>
      </c>
      <c r="AW440" s="12" t="s">
        <v>35</v>
      </c>
      <c r="AX440" s="12" t="s">
        <v>71</v>
      </c>
      <c r="AY440" s="227" t="s">
        <v>153</v>
      </c>
    </row>
    <row r="441" spans="2:65" s="12" customFormat="1">
      <c r="B441" s="216"/>
      <c r="C441" s="217"/>
      <c r="D441" s="238" t="s">
        <v>163</v>
      </c>
      <c r="E441" s="245" t="s">
        <v>21</v>
      </c>
      <c r="F441" s="239" t="s">
        <v>1898</v>
      </c>
      <c r="G441" s="217"/>
      <c r="H441" s="240">
        <v>4.5179999999999998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163</v>
      </c>
      <c r="AU441" s="227" t="s">
        <v>81</v>
      </c>
      <c r="AV441" s="12" t="s">
        <v>81</v>
      </c>
      <c r="AW441" s="12" t="s">
        <v>35</v>
      </c>
      <c r="AX441" s="12" t="s">
        <v>71</v>
      </c>
      <c r="AY441" s="227" t="s">
        <v>153</v>
      </c>
    </row>
    <row r="442" spans="2:65" s="15" customFormat="1">
      <c r="B442" s="278"/>
      <c r="C442" s="279"/>
      <c r="D442" s="238" t="s">
        <v>163</v>
      </c>
      <c r="E442" s="280" t="s">
        <v>21</v>
      </c>
      <c r="F442" s="281" t="s">
        <v>1682</v>
      </c>
      <c r="G442" s="279"/>
      <c r="H442" s="282">
        <v>867.54499999999996</v>
      </c>
      <c r="I442" s="283"/>
      <c r="J442" s="279"/>
      <c r="K442" s="279"/>
      <c r="L442" s="284"/>
      <c r="M442" s="285"/>
      <c r="N442" s="286"/>
      <c r="O442" s="286"/>
      <c r="P442" s="286"/>
      <c r="Q442" s="286"/>
      <c r="R442" s="286"/>
      <c r="S442" s="286"/>
      <c r="T442" s="287"/>
      <c r="AT442" s="288" t="s">
        <v>163</v>
      </c>
      <c r="AU442" s="288" t="s">
        <v>81</v>
      </c>
      <c r="AV442" s="15" t="s">
        <v>152</v>
      </c>
      <c r="AW442" s="15" t="s">
        <v>35</v>
      </c>
      <c r="AX442" s="15" t="s">
        <v>71</v>
      </c>
      <c r="AY442" s="288" t="s">
        <v>153</v>
      </c>
    </row>
    <row r="443" spans="2:65" s="14" customFormat="1">
      <c r="B443" s="262"/>
      <c r="C443" s="263"/>
      <c r="D443" s="218" t="s">
        <v>163</v>
      </c>
      <c r="E443" s="264" t="s">
        <v>21</v>
      </c>
      <c r="F443" s="265" t="s">
        <v>1505</v>
      </c>
      <c r="G443" s="263"/>
      <c r="H443" s="266">
        <v>897.04499999999996</v>
      </c>
      <c r="I443" s="267"/>
      <c r="J443" s="263"/>
      <c r="K443" s="263"/>
      <c r="L443" s="268"/>
      <c r="M443" s="269"/>
      <c r="N443" s="270"/>
      <c r="O443" s="270"/>
      <c r="P443" s="270"/>
      <c r="Q443" s="270"/>
      <c r="R443" s="270"/>
      <c r="S443" s="270"/>
      <c r="T443" s="271"/>
      <c r="AT443" s="272" t="s">
        <v>163</v>
      </c>
      <c r="AU443" s="272" t="s">
        <v>81</v>
      </c>
      <c r="AV443" s="14" t="s">
        <v>173</v>
      </c>
      <c r="AW443" s="14" t="s">
        <v>35</v>
      </c>
      <c r="AX443" s="14" t="s">
        <v>79</v>
      </c>
      <c r="AY443" s="272" t="s">
        <v>153</v>
      </c>
    </row>
    <row r="444" spans="2:65" s="1" customFormat="1" ht="22.5" customHeight="1">
      <c r="B444" s="43"/>
      <c r="C444" s="204" t="s">
        <v>581</v>
      </c>
      <c r="D444" s="204" t="s">
        <v>156</v>
      </c>
      <c r="E444" s="205" t="s">
        <v>1899</v>
      </c>
      <c r="F444" s="206" t="s">
        <v>1900</v>
      </c>
      <c r="G444" s="207" t="s">
        <v>521</v>
      </c>
      <c r="H444" s="208">
        <v>29.5</v>
      </c>
      <c r="I444" s="209"/>
      <c r="J444" s="210">
        <f>ROUND(I444*H444,2)</f>
        <v>0</v>
      </c>
      <c r="K444" s="206" t="s">
        <v>160</v>
      </c>
      <c r="L444" s="63"/>
      <c r="M444" s="211" t="s">
        <v>21</v>
      </c>
      <c r="N444" s="212" t="s">
        <v>42</v>
      </c>
      <c r="O444" s="44"/>
      <c r="P444" s="213">
        <f>O444*H444</f>
        <v>0</v>
      </c>
      <c r="Q444" s="213">
        <v>1.2E-4</v>
      </c>
      <c r="R444" s="213">
        <f>Q444*H444</f>
        <v>3.5400000000000002E-3</v>
      </c>
      <c r="S444" s="213">
        <v>0</v>
      </c>
      <c r="T444" s="214">
        <f>S444*H444</f>
        <v>0</v>
      </c>
      <c r="AR444" s="26" t="s">
        <v>258</v>
      </c>
      <c r="AT444" s="26" t="s">
        <v>156</v>
      </c>
      <c r="AU444" s="26" t="s">
        <v>81</v>
      </c>
      <c r="AY444" s="26" t="s">
        <v>153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26" t="s">
        <v>79</v>
      </c>
      <c r="BK444" s="215">
        <f>ROUND(I444*H444,2)</f>
        <v>0</v>
      </c>
      <c r="BL444" s="26" t="s">
        <v>258</v>
      </c>
      <c r="BM444" s="26" t="s">
        <v>1901</v>
      </c>
    </row>
    <row r="445" spans="2:65" s="13" customFormat="1">
      <c r="B445" s="251"/>
      <c r="C445" s="252"/>
      <c r="D445" s="238" t="s">
        <v>163</v>
      </c>
      <c r="E445" s="253" t="s">
        <v>21</v>
      </c>
      <c r="F445" s="254" t="s">
        <v>1880</v>
      </c>
      <c r="G445" s="252"/>
      <c r="H445" s="255" t="s">
        <v>21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AT445" s="261" t="s">
        <v>163</v>
      </c>
      <c r="AU445" s="261" t="s">
        <v>81</v>
      </c>
      <c r="AV445" s="13" t="s">
        <v>79</v>
      </c>
      <c r="AW445" s="13" t="s">
        <v>35</v>
      </c>
      <c r="AX445" s="13" t="s">
        <v>71</v>
      </c>
      <c r="AY445" s="261" t="s">
        <v>153</v>
      </c>
    </row>
    <row r="446" spans="2:65" s="12" customFormat="1">
      <c r="B446" s="216"/>
      <c r="C446" s="217"/>
      <c r="D446" s="238" t="s">
        <v>163</v>
      </c>
      <c r="E446" s="245" t="s">
        <v>21</v>
      </c>
      <c r="F446" s="239" t="s">
        <v>1881</v>
      </c>
      <c r="G446" s="217"/>
      <c r="H446" s="240">
        <v>4.2320000000000002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163</v>
      </c>
      <c r="AU446" s="227" t="s">
        <v>81</v>
      </c>
      <c r="AV446" s="12" t="s">
        <v>81</v>
      </c>
      <c r="AW446" s="12" t="s">
        <v>35</v>
      </c>
      <c r="AX446" s="12" t="s">
        <v>71</v>
      </c>
      <c r="AY446" s="227" t="s">
        <v>153</v>
      </c>
    </row>
    <row r="447" spans="2:65" s="12" customFormat="1">
      <c r="B447" s="216"/>
      <c r="C447" s="217"/>
      <c r="D447" s="238" t="s">
        <v>163</v>
      </c>
      <c r="E447" s="245" t="s">
        <v>21</v>
      </c>
      <c r="F447" s="239" t="s">
        <v>1882</v>
      </c>
      <c r="G447" s="217"/>
      <c r="H447" s="240">
        <v>7.2380000000000004</v>
      </c>
      <c r="I447" s="222"/>
      <c r="J447" s="217"/>
      <c r="K447" s="217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163</v>
      </c>
      <c r="AU447" s="227" t="s">
        <v>81</v>
      </c>
      <c r="AV447" s="12" t="s">
        <v>81</v>
      </c>
      <c r="AW447" s="12" t="s">
        <v>35</v>
      </c>
      <c r="AX447" s="12" t="s">
        <v>71</v>
      </c>
      <c r="AY447" s="227" t="s">
        <v>153</v>
      </c>
    </row>
    <row r="448" spans="2:65" s="12" customFormat="1">
      <c r="B448" s="216"/>
      <c r="C448" s="217"/>
      <c r="D448" s="238" t="s">
        <v>163</v>
      </c>
      <c r="E448" s="245" t="s">
        <v>21</v>
      </c>
      <c r="F448" s="239" t="s">
        <v>1883</v>
      </c>
      <c r="G448" s="217"/>
      <c r="H448" s="240">
        <v>2.58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163</v>
      </c>
      <c r="AU448" s="227" t="s">
        <v>81</v>
      </c>
      <c r="AV448" s="12" t="s">
        <v>81</v>
      </c>
      <c r="AW448" s="12" t="s">
        <v>35</v>
      </c>
      <c r="AX448" s="12" t="s">
        <v>71</v>
      </c>
      <c r="AY448" s="227" t="s">
        <v>153</v>
      </c>
    </row>
    <row r="449" spans="2:65" s="12" customFormat="1">
      <c r="B449" s="216"/>
      <c r="C449" s="217"/>
      <c r="D449" s="238" t="s">
        <v>163</v>
      </c>
      <c r="E449" s="245" t="s">
        <v>21</v>
      </c>
      <c r="F449" s="239" t="s">
        <v>1884</v>
      </c>
      <c r="G449" s="217"/>
      <c r="H449" s="240">
        <v>5.0110000000000001</v>
      </c>
      <c r="I449" s="222"/>
      <c r="J449" s="217"/>
      <c r="K449" s="217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163</v>
      </c>
      <c r="AU449" s="227" t="s">
        <v>81</v>
      </c>
      <c r="AV449" s="12" t="s">
        <v>81</v>
      </c>
      <c r="AW449" s="12" t="s">
        <v>35</v>
      </c>
      <c r="AX449" s="12" t="s">
        <v>71</v>
      </c>
      <c r="AY449" s="227" t="s">
        <v>153</v>
      </c>
    </row>
    <row r="450" spans="2:65" s="12" customFormat="1">
      <c r="B450" s="216"/>
      <c r="C450" s="217"/>
      <c r="D450" s="238" t="s">
        <v>163</v>
      </c>
      <c r="E450" s="245" t="s">
        <v>21</v>
      </c>
      <c r="F450" s="239" t="s">
        <v>1885</v>
      </c>
      <c r="G450" s="217"/>
      <c r="H450" s="240">
        <v>3.8050000000000002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163</v>
      </c>
      <c r="AU450" s="227" t="s">
        <v>81</v>
      </c>
      <c r="AV450" s="12" t="s">
        <v>81</v>
      </c>
      <c r="AW450" s="12" t="s">
        <v>35</v>
      </c>
      <c r="AX450" s="12" t="s">
        <v>71</v>
      </c>
      <c r="AY450" s="227" t="s">
        <v>153</v>
      </c>
    </row>
    <row r="451" spans="2:65" s="12" customFormat="1">
      <c r="B451" s="216"/>
      <c r="C451" s="217"/>
      <c r="D451" s="238" t="s">
        <v>163</v>
      </c>
      <c r="E451" s="245" t="s">
        <v>21</v>
      </c>
      <c r="F451" s="239" t="s">
        <v>1886</v>
      </c>
      <c r="G451" s="217"/>
      <c r="H451" s="240">
        <v>2.5059999999999998</v>
      </c>
      <c r="I451" s="222"/>
      <c r="J451" s="217"/>
      <c r="K451" s="217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163</v>
      </c>
      <c r="AU451" s="227" t="s">
        <v>81</v>
      </c>
      <c r="AV451" s="12" t="s">
        <v>81</v>
      </c>
      <c r="AW451" s="12" t="s">
        <v>35</v>
      </c>
      <c r="AX451" s="12" t="s">
        <v>71</v>
      </c>
      <c r="AY451" s="227" t="s">
        <v>153</v>
      </c>
    </row>
    <row r="452" spans="2:65" s="12" customFormat="1">
      <c r="B452" s="216"/>
      <c r="C452" s="217"/>
      <c r="D452" s="238" t="s">
        <v>163</v>
      </c>
      <c r="E452" s="245" t="s">
        <v>21</v>
      </c>
      <c r="F452" s="239" t="s">
        <v>1887</v>
      </c>
      <c r="G452" s="217"/>
      <c r="H452" s="240">
        <v>2.552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163</v>
      </c>
      <c r="AU452" s="227" t="s">
        <v>81</v>
      </c>
      <c r="AV452" s="12" t="s">
        <v>81</v>
      </c>
      <c r="AW452" s="12" t="s">
        <v>35</v>
      </c>
      <c r="AX452" s="12" t="s">
        <v>71</v>
      </c>
      <c r="AY452" s="227" t="s">
        <v>153</v>
      </c>
    </row>
    <row r="453" spans="2:65" s="15" customFormat="1">
      <c r="B453" s="278"/>
      <c r="C453" s="279"/>
      <c r="D453" s="238" t="s">
        <v>163</v>
      </c>
      <c r="E453" s="280" t="s">
        <v>21</v>
      </c>
      <c r="F453" s="281" t="s">
        <v>1682</v>
      </c>
      <c r="G453" s="279"/>
      <c r="H453" s="282">
        <v>27.923999999999999</v>
      </c>
      <c r="I453" s="283"/>
      <c r="J453" s="279"/>
      <c r="K453" s="279"/>
      <c r="L453" s="284"/>
      <c r="M453" s="285"/>
      <c r="N453" s="286"/>
      <c r="O453" s="286"/>
      <c r="P453" s="286"/>
      <c r="Q453" s="286"/>
      <c r="R453" s="286"/>
      <c r="S453" s="286"/>
      <c r="T453" s="287"/>
      <c r="AT453" s="288" t="s">
        <v>163</v>
      </c>
      <c r="AU453" s="288" t="s">
        <v>81</v>
      </c>
      <c r="AV453" s="15" t="s">
        <v>152</v>
      </c>
      <c r="AW453" s="15" t="s">
        <v>35</v>
      </c>
      <c r="AX453" s="15" t="s">
        <v>71</v>
      </c>
      <c r="AY453" s="288" t="s">
        <v>153</v>
      </c>
    </row>
    <row r="454" spans="2:65" s="13" customFormat="1">
      <c r="B454" s="251"/>
      <c r="C454" s="252"/>
      <c r="D454" s="238" t="s">
        <v>163</v>
      </c>
      <c r="E454" s="253" t="s">
        <v>21</v>
      </c>
      <c r="F454" s="254" t="s">
        <v>1888</v>
      </c>
      <c r="G454" s="252"/>
      <c r="H454" s="255" t="s">
        <v>21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AT454" s="261" t="s">
        <v>163</v>
      </c>
      <c r="AU454" s="261" t="s">
        <v>81</v>
      </c>
      <c r="AV454" s="13" t="s">
        <v>79</v>
      </c>
      <c r="AW454" s="13" t="s">
        <v>35</v>
      </c>
      <c r="AX454" s="13" t="s">
        <v>71</v>
      </c>
      <c r="AY454" s="261" t="s">
        <v>153</v>
      </c>
    </row>
    <row r="455" spans="2:65" s="12" customFormat="1">
      <c r="B455" s="216"/>
      <c r="C455" s="217"/>
      <c r="D455" s="238" t="s">
        <v>163</v>
      </c>
      <c r="E455" s="245" t="s">
        <v>21</v>
      </c>
      <c r="F455" s="239" t="s">
        <v>1889</v>
      </c>
      <c r="G455" s="217"/>
      <c r="H455" s="240">
        <v>1.5760000000000001</v>
      </c>
      <c r="I455" s="222"/>
      <c r="J455" s="217"/>
      <c r="K455" s="217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163</v>
      </c>
      <c r="AU455" s="227" t="s">
        <v>81</v>
      </c>
      <c r="AV455" s="12" t="s">
        <v>81</v>
      </c>
      <c r="AW455" s="12" t="s">
        <v>35</v>
      </c>
      <c r="AX455" s="12" t="s">
        <v>71</v>
      </c>
      <c r="AY455" s="227" t="s">
        <v>153</v>
      </c>
    </row>
    <row r="456" spans="2:65" s="15" customFormat="1">
      <c r="B456" s="278"/>
      <c r="C456" s="279"/>
      <c r="D456" s="238" t="s">
        <v>163</v>
      </c>
      <c r="E456" s="280" t="s">
        <v>21</v>
      </c>
      <c r="F456" s="281" t="s">
        <v>1682</v>
      </c>
      <c r="G456" s="279"/>
      <c r="H456" s="282">
        <v>1.5760000000000001</v>
      </c>
      <c r="I456" s="283"/>
      <c r="J456" s="279"/>
      <c r="K456" s="279"/>
      <c r="L456" s="284"/>
      <c r="M456" s="285"/>
      <c r="N456" s="286"/>
      <c r="O456" s="286"/>
      <c r="P456" s="286"/>
      <c r="Q456" s="286"/>
      <c r="R456" s="286"/>
      <c r="S456" s="286"/>
      <c r="T456" s="287"/>
      <c r="AT456" s="288" t="s">
        <v>163</v>
      </c>
      <c r="AU456" s="288" t="s">
        <v>81</v>
      </c>
      <c r="AV456" s="15" t="s">
        <v>152</v>
      </c>
      <c r="AW456" s="15" t="s">
        <v>35</v>
      </c>
      <c r="AX456" s="15" t="s">
        <v>71</v>
      </c>
      <c r="AY456" s="288" t="s">
        <v>153</v>
      </c>
    </row>
    <row r="457" spans="2:65" s="14" customFormat="1">
      <c r="B457" s="262"/>
      <c r="C457" s="263"/>
      <c r="D457" s="218" t="s">
        <v>163</v>
      </c>
      <c r="E457" s="264" t="s">
        <v>21</v>
      </c>
      <c r="F457" s="265" t="s">
        <v>1505</v>
      </c>
      <c r="G457" s="263"/>
      <c r="H457" s="266">
        <v>29.5</v>
      </c>
      <c r="I457" s="267"/>
      <c r="J457" s="263"/>
      <c r="K457" s="263"/>
      <c r="L457" s="268"/>
      <c r="M457" s="269"/>
      <c r="N457" s="270"/>
      <c r="O457" s="270"/>
      <c r="P457" s="270"/>
      <c r="Q457" s="270"/>
      <c r="R457" s="270"/>
      <c r="S457" s="270"/>
      <c r="T457" s="271"/>
      <c r="AT457" s="272" t="s">
        <v>163</v>
      </c>
      <c r="AU457" s="272" t="s">
        <v>81</v>
      </c>
      <c r="AV457" s="14" t="s">
        <v>173</v>
      </c>
      <c r="AW457" s="14" t="s">
        <v>35</v>
      </c>
      <c r="AX457" s="14" t="s">
        <v>79</v>
      </c>
      <c r="AY457" s="272" t="s">
        <v>153</v>
      </c>
    </row>
    <row r="458" spans="2:65" s="1" customFormat="1" ht="22.5" customHeight="1">
      <c r="B458" s="43"/>
      <c r="C458" s="204" t="s">
        <v>585</v>
      </c>
      <c r="D458" s="204" t="s">
        <v>156</v>
      </c>
      <c r="E458" s="205" t="s">
        <v>1902</v>
      </c>
      <c r="F458" s="206" t="s">
        <v>1903</v>
      </c>
      <c r="G458" s="207" t="s">
        <v>521</v>
      </c>
      <c r="H458" s="208">
        <v>29.5</v>
      </c>
      <c r="I458" s="209"/>
      <c r="J458" s="210">
        <f>ROUND(I458*H458,2)</f>
        <v>0</v>
      </c>
      <c r="K458" s="206" t="s">
        <v>160</v>
      </c>
      <c r="L458" s="63"/>
      <c r="M458" s="211" t="s">
        <v>21</v>
      </c>
      <c r="N458" s="212" t="s">
        <v>42</v>
      </c>
      <c r="O458" s="44"/>
      <c r="P458" s="213">
        <f>O458*H458</f>
        <v>0</v>
      </c>
      <c r="Q458" s="213">
        <v>1.2E-4</v>
      </c>
      <c r="R458" s="213">
        <f>Q458*H458</f>
        <v>3.5400000000000002E-3</v>
      </c>
      <c r="S458" s="213">
        <v>0</v>
      </c>
      <c r="T458" s="214">
        <f>S458*H458</f>
        <v>0</v>
      </c>
      <c r="AR458" s="26" t="s">
        <v>258</v>
      </c>
      <c r="AT458" s="26" t="s">
        <v>156</v>
      </c>
      <c r="AU458" s="26" t="s">
        <v>81</v>
      </c>
      <c r="AY458" s="26" t="s">
        <v>153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26" t="s">
        <v>79</v>
      </c>
      <c r="BK458" s="215">
        <f>ROUND(I458*H458,2)</f>
        <v>0</v>
      </c>
      <c r="BL458" s="26" t="s">
        <v>258</v>
      </c>
      <c r="BM458" s="26" t="s">
        <v>1904</v>
      </c>
    </row>
    <row r="459" spans="2:65" s="1" customFormat="1" ht="31.5" customHeight="1">
      <c r="B459" s="43"/>
      <c r="C459" s="204" t="s">
        <v>589</v>
      </c>
      <c r="D459" s="204" t="s">
        <v>156</v>
      </c>
      <c r="E459" s="205" t="s">
        <v>1905</v>
      </c>
      <c r="F459" s="206" t="s">
        <v>1906</v>
      </c>
      <c r="G459" s="207" t="s">
        <v>521</v>
      </c>
      <c r="H459" s="208">
        <v>21.824999999999999</v>
      </c>
      <c r="I459" s="209"/>
      <c r="J459" s="210">
        <f>ROUND(I459*H459,2)</f>
        <v>0</v>
      </c>
      <c r="K459" s="206" t="s">
        <v>160</v>
      </c>
      <c r="L459" s="63"/>
      <c r="M459" s="211" t="s">
        <v>21</v>
      </c>
      <c r="N459" s="212" t="s">
        <v>42</v>
      </c>
      <c r="O459" s="44"/>
      <c r="P459" s="213">
        <f>O459*H459</f>
        <v>0</v>
      </c>
      <c r="Q459" s="213">
        <v>1.1E-4</v>
      </c>
      <c r="R459" s="213">
        <f>Q459*H459</f>
        <v>2.4007500000000001E-3</v>
      </c>
      <c r="S459" s="213">
        <v>0</v>
      </c>
      <c r="T459" s="214">
        <f>S459*H459</f>
        <v>0</v>
      </c>
      <c r="AR459" s="26" t="s">
        <v>258</v>
      </c>
      <c r="AT459" s="26" t="s">
        <v>156</v>
      </c>
      <c r="AU459" s="26" t="s">
        <v>81</v>
      </c>
      <c r="AY459" s="26" t="s">
        <v>153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79</v>
      </c>
      <c r="BK459" s="215">
        <f>ROUND(I459*H459,2)</f>
        <v>0</v>
      </c>
      <c r="BL459" s="26" t="s">
        <v>258</v>
      </c>
      <c r="BM459" s="26" t="s">
        <v>1907</v>
      </c>
    </row>
    <row r="460" spans="2:65" s="12" customFormat="1">
      <c r="B460" s="216"/>
      <c r="C460" s="217"/>
      <c r="D460" s="218" t="s">
        <v>163</v>
      </c>
      <c r="E460" s="219" t="s">
        <v>21</v>
      </c>
      <c r="F460" s="220" t="s">
        <v>1908</v>
      </c>
      <c r="G460" s="217"/>
      <c r="H460" s="221">
        <v>21.824999999999999</v>
      </c>
      <c r="I460" s="222"/>
      <c r="J460" s="217"/>
      <c r="K460" s="217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163</v>
      </c>
      <c r="AU460" s="227" t="s">
        <v>81</v>
      </c>
      <c r="AV460" s="12" t="s">
        <v>81</v>
      </c>
      <c r="AW460" s="12" t="s">
        <v>35</v>
      </c>
      <c r="AX460" s="12" t="s">
        <v>79</v>
      </c>
      <c r="AY460" s="227" t="s">
        <v>153</v>
      </c>
    </row>
    <row r="461" spans="2:65" s="1" customFormat="1" ht="31.5" customHeight="1">
      <c r="B461" s="43"/>
      <c r="C461" s="204" t="s">
        <v>593</v>
      </c>
      <c r="D461" s="204" t="s">
        <v>156</v>
      </c>
      <c r="E461" s="205" t="s">
        <v>1909</v>
      </c>
      <c r="F461" s="206" t="s">
        <v>1910</v>
      </c>
      <c r="G461" s="207" t="s">
        <v>521</v>
      </c>
      <c r="H461" s="208">
        <v>21.824999999999999</v>
      </c>
      <c r="I461" s="209"/>
      <c r="J461" s="210">
        <f>ROUND(I461*H461,2)</f>
        <v>0</v>
      </c>
      <c r="K461" s="206" t="s">
        <v>160</v>
      </c>
      <c r="L461" s="63"/>
      <c r="M461" s="211" t="s">
        <v>21</v>
      </c>
      <c r="N461" s="212" t="s">
        <v>42</v>
      </c>
      <c r="O461" s="44"/>
      <c r="P461" s="213">
        <f>O461*H461</f>
        <v>0</v>
      </c>
      <c r="Q461" s="213">
        <v>3.6000000000000002E-4</v>
      </c>
      <c r="R461" s="213">
        <f>Q461*H461</f>
        <v>7.8569999999999994E-3</v>
      </c>
      <c r="S461" s="213">
        <v>0</v>
      </c>
      <c r="T461" s="214">
        <f>S461*H461</f>
        <v>0</v>
      </c>
      <c r="AR461" s="26" t="s">
        <v>258</v>
      </c>
      <c r="AT461" s="26" t="s">
        <v>156</v>
      </c>
      <c r="AU461" s="26" t="s">
        <v>81</v>
      </c>
      <c r="AY461" s="26" t="s">
        <v>153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26" t="s">
        <v>79</v>
      </c>
      <c r="BK461" s="215">
        <f>ROUND(I461*H461,2)</f>
        <v>0</v>
      </c>
      <c r="BL461" s="26" t="s">
        <v>258</v>
      </c>
      <c r="BM461" s="26" t="s">
        <v>1911</v>
      </c>
    </row>
    <row r="462" spans="2:65" s="11" customFormat="1" ht="29.9" customHeight="1">
      <c r="B462" s="187"/>
      <c r="C462" s="188"/>
      <c r="D462" s="201" t="s">
        <v>70</v>
      </c>
      <c r="E462" s="202" t="s">
        <v>1912</v>
      </c>
      <c r="F462" s="202" t="s">
        <v>1913</v>
      </c>
      <c r="G462" s="188"/>
      <c r="H462" s="188"/>
      <c r="I462" s="191"/>
      <c r="J462" s="203">
        <f>BK462</f>
        <v>0</v>
      </c>
      <c r="K462" s="188"/>
      <c r="L462" s="193"/>
      <c r="M462" s="194"/>
      <c r="N462" s="195"/>
      <c r="O462" s="195"/>
      <c r="P462" s="196">
        <f>SUM(P463:P488)</f>
        <v>0</v>
      </c>
      <c r="Q462" s="195"/>
      <c r="R462" s="196">
        <f>SUM(R463:R488)</f>
        <v>0.43847356000000004</v>
      </c>
      <c r="S462" s="195"/>
      <c r="T462" s="197">
        <f>SUM(T463:T488)</f>
        <v>0</v>
      </c>
      <c r="AR462" s="198" t="s">
        <v>81</v>
      </c>
      <c r="AT462" s="199" t="s">
        <v>70</v>
      </c>
      <c r="AU462" s="199" t="s">
        <v>79</v>
      </c>
      <c r="AY462" s="198" t="s">
        <v>153</v>
      </c>
      <c r="BK462" s="200">
        <f>SUM(BK463:BK488)</f>
        <v>0</v>
      </c>
    </row>
    <row r="463" spans="2:65" s="1" customFormat="1" ht="22.5" customHeight="1">
      <c r="B463" s="43"/>
      <c r="C463" s="204" t="s">
        <v>597</v>
      </c>
      <c r="D463" s="204" t="s">
        <v>156</v>
      </c>
      <c r="E463" s="205" t="s">
        <v>1914</v>
      </c>
      <c r="F463" s="206" t="s">
        <v>1915</v>
      </c>
      <c r="G463" s="207" t="s">
        <v>521</v>
      </c>
      <c r="H463" s="208">
        <v>894.84400000000005</v>
      </c>
      <c r="I463" s="209"/>
      <c r="J463" s="210">
        <f>ROUND(I463*H463,2)</f>
        <v>0</v>
      </c>
      <c r="K463" s="206" t="s">
        <v>160</v>
      </c>
      <c r="L463" s="63"/>
      <c r="M463" s="211" t="s">
        <v>21</v>
      </c>
      <c r="N463" s="212" t="s">
        <v>42</v>
      </c>
      <c r="O463" s="44"/>
      <c r="P463" s="213">
        <f>O463*H463</f>
        <v>0</v>
      </c>
      <c r="Q463" s="213">
        <v>2.0000000000000001E-4</v>
      </c>
      <c r="R463" s="213">
        <f>Q463*H463</f>
        <v>0.17896880000000001</v>
      </c>
      <c r="S463" s="213">
        <v>0</v>
      </c>
      <c r="T463" s="214">
        <f>S463*H463</f>
        <v>0</v>
      </c>
      <c r="AR463" s="26" t="s">
        <v>258</v>
      </c>
      <c r="AT463" s="26" t="s">
        <v>156</v>
      </c>
      <c r="AU463" s="26" t="s">
        <v>81</v>
      </c>
      <c r="AY463" s="26" t="s">
        <v>153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79</v>
      </c>
      <c r="BK463" s="215">
        <f>ROUND(I463*H463,2)</f>
        <v>0</v>
      </c>
      <c r="BL463" s="26" t="s">
        <v>258</v>
      </c>
      <c r="BM463" s="26" t="s">
        <v>1916</v>
      </c>
    </row>
    <row r="464" spans="2:65" s="1" customFormat="1" ht="31.5" customHeight="1">
      <c r="B464" s="43"/>
      <c r="C464" s="204" t="s">
        <v>601</v>
      </c>
      <c r="D464" s="204" t="s">
        <v>156</v>
      </c>
      <c r="E464" s="205" t="s">
        <v>1917</v>
      </c>
      <c r="F464" s="206" t="s">
        <v>1918</v>
      </c>
      <c r="G464" s="207" t="s">
        <v>521</v>
      </c>
      <c r="H464" s="208">
        <v>894.84400000000005</v>
      </c>
      <c r="I464" s="209"/>
      <c r="J464" s="210">
        <f>ROUND(I464*H464,2)</f>
        <v>0</v>
      </c>
      <c r="K464" s="206" t="s">
        <v>160</v>
      </c>
      <c r="L464" s="63"/>
      <c r="M464" s="211" t="s">
        <v>21</v>
      </c>
      <c r="N464" s="212" t="s">
        <v>42</v>
      </c>
      <c r="O464" s="44"/>
      <c r="P464" s="213">
        <f>O464*H464</f>
        <v>0</v>
      </c>
      <c r="Q464" s="213">
        <v>2.9E-4</v>
      </c>
      <c r="R464" s="213">
        <f>Q464*H464</f>
        <v>0.25950476</v>
      </c>
      <c r="S464" s="213">
        <v>0</v>
      </c>
      <c r="T464" s="214">
        <f>S464*H464</f>
        <v>0</v>
      </c>
      <c r="AR464" s="26" t="s">
        <v>258</v>
      </c>
      <c r="AT464" s="26" t="s">
        <v>156</v>
      </c>
      <c r="AU464" s="26" t="s">
        <v>81</v>
      </c>
      <c r="AY464" s="26" t="s">
        <v>153</v>
      </c>
      <c r="BE464" s="215">
        <f>IF(N464="základní",J464,0)</f>
        <v>0</v>
      </c>
      <c r="BF464" s="215">
        <f>IF(N464="snížená",J464,0)</f>
        <v>0</v>
      </c>
      <c r="BG464" s="215">
        <f>IF(N464="zákl. přenesená",J464,0)</f>
        <v>0</v>
      </c>
      <c r="BH464" s="215">
        <f>IF(N464="sníž. přenesená",J464,0)</f>
        <v>0</v>
      </c>
      <c r="BI464" s="215">
        <f>IF(N464="nulová",J464,0)</f>
        <v>0</v>
      </c>
      <c r="BJ464" s="26" t="s">
        <v>79</v>
      </c>
      <c r="BK464" s="215">
        <f>ROUND(I464*H464,2)</f>
        <v>0</v>
      </c>
      <c r="BL464" s="26" t="s">
        <v>258</v>
      </c>
      <c r="BM464" s="26" t="s">
        <v>1919</v>
      </c>
    </row>
    <row r="465" spans="2:51" s="13" customFormat="1">
      <c r="B465" s="251"/>
      <c r="C465" s="252"/>
      <c r="D465" s="238" t="s">
        <v>163</v>
      </c>
      <c r="E465" s="253" t="s">
        <v>21</v>
      </c>
      <c r="F465" s="254" t="s">
        <v>1563</v>
      </c>
      <c r="G465" s="252"/>
      <c r="H465" s="255" t="s">
        <v>21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AT465" s="261" t="s">
        <v>163</v>
      </c>
      <c r="AU465" s="261" t="s">
        <v>81</v>
      </c>
      <c r="AV465" s="13" t="s">
        <v>79</v>
      </c>
      <c r="AW465" s="13" t="s">
        <v>35</v>
      </c>
      <c r="AX465" s="13" t="s">
        <v>71</v>
      </c>
      <c r="AY465" s="261" t="s">
        <v>153</v>
      </c>
    </row>
    <row r="466" spans="2:51" s="12" customFormat="1">
      <c r="B466" s="216"/>
      <c r="C466" s="217"/>
      <c r="D466" s="238" t="s">
        <v>163</v>
      </c>
      <c r="E466" s="245" t="s">
        <v>21</v>
      </c>
      <c r="F466" s="239" t="s">
        <v>1564</v>
      </c>
      <c r="G466" s="217"/>
      <c r="H466" s="240">
        <v>233.76</v>
      </c>
      <c r="I466" s="222"/>
      <c r="J466" s="217"/>
      <c r="K466" s="217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163</v>
      </c>
      <c r="AU466" s="227" t="s">
        <v>81</v>
      </c>
      <c r="AV466" s="12" t="s">
        <v>81</v>
      </c>
      <c r="AW466" s="12" t="s">
        <v>35</v>
      </c>
      <c r="AX466" s="12" t="s">
        <v>71</v>
      </c>
      <c r="AY466" s="227" t="s">
        <v>153</v>
      </c>
    </row>
    <row r="467" spans="2:51" s="13" customFormat="1">
      <c r="B467" s="251"/>
      <c r="C467" s="252"/>
      <c r="D467" s="238" t="s">
        <v>163</v>
      </c>
      <c r="E467" s="253" t="s">
        <v>21</v>
      </c>
      <c r="F467" s="254" t="s">
        <v>1920</v>
      </c>
      <c r="G467" s="252"/>
      <c r="H467" s="255" t="s">
        <v>21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AT467" s="261" t="s">
        <v>163</v>
      </c>
      <c r="AU467" s="261" t="s">
        <v>81</v>
      </c>
      <c r="AV467" s="13" t="s">
        <v>79</v>
      </c>
      <c r="AW467" s="13" t="s">
        <v>35</v>
      </c>
      <c r="AX467" s="13" t="s">
        <v>71</v>
      </c>
      <c r="AY467" s="261" t="s">
        <v>153</v>
      </c>
    </row>
    <row r="468" spans="2:51" s="13" customFormat="1">
      <c r="B468" s="251"/>
      <c r="C468" s="252"/>
      <c r="D468" s="238" t="s">
        <v>163</v>
      </c>
      <c r="E468" s="253" t="s">
        <v>21</v>
      </c>
      <c r="F468" s="254" t="s">
        <v>1577</v>
      </c>
      <c r="G468" s="252"/>
      <c r="H468" s="255" t="s">
        <v>21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AT468" s="261" t="s">
        <v>163</v>
      </c>
      <c r="AU468" s="261" t="s">
        <v>81</v>
      </c>
      <c r="AV468" s="13" t="s">
        <v>79</v>
      </c>
      <c r="AW468" s="13" t="s">
        <v>35</v>
      </c>
      <c r="AX468" s="13" t="s">
        <v>71</v>
      </c>
      <c r="AY468" s="261" t="s">
        <v>153</v>
      </c>
    </row>
    <row r="469" spans="2:51" s="12" customFormat="1">
      <c r="B469" s="216"/>
      <c r="C469" s="217"/>
      <c r="D469" s="238" t="s">
        <v>163</v>
      </c>
      <c r="E469" s="245" t="s">
        <v>21</v>
      </c>
      <c r="F469" s="239" t="s">
        <v>1578</v>
      </c>
      <c r="G469" s="217"/>
      <c r="H469" s="240">
        <v>144.697</v>
      </c>
      <c r="I469" s="222"/>
      <c r="J469" s="217"/>
      <c r="K469" s="217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163</v>
      </c>
      <c r="AU469" s="227" t="s">
        <v>81</v>
      </c>
      <c r="AV469" s="12" t="s">
        <v>81</v>
      </c>
      <c r="AW469" s="12" t="s">
        <v>35</v>
      </c>
      <c r="AX469" s="12" t="s">
        <v>71</v>
      </c>
      <c r="AY469" s="227" t="s">
        <v>153</v>
      </c>
    </row>
    <row r="470" spans="2:51" s="13" customFormat="1">
      <c r="B470" s="251"/>
      <c r="C470" s="252"/>
      <c r="D470" s="238" t="s">
        <v>163</v>
      </c>
      <c r="E470" s="253" t="s">
        <v>21</v>
      </c>
      <c r="F470" s="254" t="s">
        <v>1579</v>
      </c>
      <c r="G470" s="252"/>
      <c r="H470" s="255" t="s">
        <v>21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AT470" s="261" t="s">
        <v>163</v>
      </c>
      <c r="AU470" s="261" t="s">
        <v>81</v>
      </c>
      <c r="AV470" s="13" t="s">
        <v>79</v>
      </c>
      <c r="AW470" s="13" t="s">
        <v>35</v>
      </c>
      <c r="AX470" s="13" t="s">
        <v>71</v>
      </c>
      <c r="AY470" s="261" t="s">
        <v>153</v>
      </c>
    </row>
    <row r="471" spans="2:51" s="12" customFormat="1">
      <c r="B471" s="216"/>
      <c r="C471" s="217"/>
      <c r="D471" s="238" t="s">
        <v>163</v>
      </c>
      <c r="E471" s="245" t="s">
        <v>21</v>
      </c>
      <c r="F471" s="239" t="s">
        <v>1580</v>
      </c>
      <c r="G471" s="217"/>
      <c r="H471" s="240">
        <v>186.96</v>
      </c>
      <c r="I471" s="222"/>
      <c r="J471" s="217"/>
      <c r="K471" s="217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163</v>
      </c>
      <c r="AU471" s="227" t="s">
        <v>81</v>
      </c>
      <c r="AV471" s="12" t="s">
        <v>81</v>
      </c>
      <c r="AW471" s="12" t="s">
        <v>35</v>
      </c>
      <c r="AX471" s="12" t="s">
        <v>71</v>
      </c>
      <c r="AY471" s="227" t="s">
        <v>153</v>
      </c>
    </row>
    <row r="472" spans="2:51" s="13" customFormat="1">
      <c r="B472" s="251"/>
      <c r="C472" s="252"/>
      <c r="D472" s="238" t="s">
        <v>163</v>
      </c>
      <c r="E472" s="253" t="s">
        <v>21</v>
      </c>
      <c r="F472" s="254" t="s">
        <v>1581</v>
      </c>
      <c r="G472" s="252"/>
      <c r="H472" s="255" t="s">
        <v>21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AT472" s="261" t="s">
        <v>163</v>
      </c>
      <c r="AU472" s="261" t="s">
        <v>81</v>
      </c>
      <c r="AV472" s="13" t="s">
        <v>79</v>
      </c>
      <c r="AW472" s="13" t="s">
        <v>35</v>
      </c>
      <c r="AX472" s="13" t="s">
        <v>71</v>
      </c>
      <c r="AY472" s="261" t="s">
        <v>153</v>
      </c>
    </row>
    <row r="473" spans="2:51" s="12" customFormat="1">
      <c r="B473" s="216"/>
      <c r="C473" s="217"/>
      <c r="D473" s="238" t="s">
        <v>163</v>
      </c>
      <c r="E473" s="245" t="s">
        <v>21</v>
      </c>
      <c r="F473" s="239" t="s">
        <v>1582</v>
      </c>
      <c r="G473" s="217"/>
      <c r="H473" s="240">
        <v>88.805999999999997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163</v>
      </c>
      <c r="AU473" s="227" t="s">
        <v>81</v>
      </c>
      <c r="AV473" s="12" t="s">
        <v>81</v>
      </c>
      <c r="AW473" s="12" t="s">
        <v>35</v>
      </c>
      <c r="AX473" s="12" t="s">
        <v>71</v>
      </c>
      <c r="AY473" s="227" t="s">
        <v>153</v>
      </c>
    </row>
    <row r="474" spans="2:51" s="13" customFormat="1">
      <c r="B474" s="251"/>
      <c r="C474" s="252"/>
      <c r="D474" s="238" t="s">
        <v>163</v>
      </c>
      <c r="E474" s="253" t="s">
        <v>21</v>
      </c>
      <c r="F474" s="254" t="s">
        <v>1583</v>
      </c>
      <c r="G474" s="252"/>
      <c r="H474" s="255" t="s">
        <v>21</v>
      </c>
      <c r="I474" s="256"/>
      <c r="J474" s="252"/>
      <c r="K474" s="252"/>
      <c r="L474" s="257"/>
      <c r="M474" s="258"/>
      <c r="N474" s="259"/>
      <c r="O474" s="259"/>
      <c r="P474" s="259"/>
      <c r="Q474" s="259"/>
      <c r="R474" s="259"/>
      <c r="S474" s="259"/>
      <c r="T474" s="260"/>
      <c r="AT474" s="261" t="s">
        <v>163</v>
      </c>
      <c r="AU474" s="261" t="s">
        <v>81</v>
      </c>
      <c r="AV474" s="13" t="s">
        <v>79</v>
      </c>
      <c r="AW474" s="13" t="s">
        <v>35</v>
      </c>
      <c r="AX474" s="13" t="s">
        <v>71</v>
      </c>
      <c r="AY474" s="261" t="s">
        <v>153</v>
      </c>
    </row>
    <row r="475" spans="2:51" s="12" customFormat="1">
      <c r="B475" s="216"/>
      <c r="C475" s="217"/>
      <c r="D475" s="238" t="s">
        <v>163</v>
      </c>
      <c r="E475" s="245" t="s">
        <v>21</v>
      </c>
      <c r="F475" s="239" t="s">
        <v>1584</v>
      </c>
      <c r="G475" s="217"/>
      <c r="H475" s="240">
        <v>49.405000000000001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163</v>
      </c>
      <c r="AU475" s="227" t="s">
        <v>81</v>
      </c>
      <c r="AV475" s="12" t="s">
        <v>81</v>
      </c>
      <c r="AW475" s="12" t="s">
        <v>35</v>
      </c>
      <c r="AX475" s="12" t="s">
        <v>71</v>
      </c>
      <c r="AY475" s="227" t="s">
        <v>153</v>
      </c>
    </row>
    <row r="476" spans="2:51" s="13" customFormat="1">
      <c r="B476" s="251"/>
      <c r="C476" s="252"/>
      <c r="D476" s="238" t="s">
        <v>163</v>
      </c>
      <c r="E476" s="253" t="s">
        <v>21</v>
      </c>
      <c r="F476" s="254" t="s">
        <v>1585</v>
      </c>
      <c r="G476" s="252"/>
      <c r="H476" s="255" t="s">
        <v>21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AT476" s="261" t="s">
        <v>163</v>
      </c>
      <c r="AU476" s="261" t="s">
        <v>81</v>
      </c>
      <c r="AV476" s="13" t="s">
        <v>79</v>
      </c>
      <c r="AW476" s="13" t="s">
        <v>35</v>
      </c>
      <c r="AX476" s="13" t="s">
        <v>71</v>
      </c>
      <c r="AY476" s="261" t="s">
        <v>153</v>
      </c>
    </row>
    <row r="477" spans="2:51" s="12" customFormat="1">
      <c r="B477" s="216"/>
      <c r="C477" s="217"/>
      <c r="D477" s="238" t="s">
        <v>163</v>
      </c>
      <c r="E477" s="245" t="s">
        <v>21</v>
      </c>
      <c r="F477" s="239" t="s">
        <v>1586</v>
      </c>
      <c r="G477" s="217"/>
      <c r="H477" s="240">
        <v>41.41</v>
      </c>
      <c r="I477" s="222"/>
      <c r="J477" s="217"/>
      <c r="K477" s="217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163</v>
      </c>
      <c r="AU477" s="227" t="s">
        <v>81</v>
      </c>
      <c r="AV477" s="12" t="s">
        <v>81</v>
      </c>
      <c r="AW477" s="12" t="s">
        <v>35</v>
      </c>
      <c r="AX477" s="12" t="s">
        <v>71</v>
      </c>
      <c r="AY477" s="227" t="s">
        <v>153</v>
      </c>
    </row>
    <row r="478" spans="2:51" s="13" customFormat="1">
      <c r="B478" s="251"/>
      <c r="C478" s="252"/>
      <c r="D478" s="238" t="s">
        <v>163</v>
      </c>
      <c r="E478" s="253" t="s">
        <v>21</v>
      </c>
      <c r="F478" s="254" t="s">
        <v>1587</v>
      </c>
      <c r="G478" s="252"/>
      <c r="H478" s="255" t="s">
        <v>21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AT478" s="261" t="s">
        <v>163</v>
      </c>
      <c r="AU478" s="261" t="s">
        <v>81</v>
      </c>
      <c r="AV478" s="13" t="s">
        <v>79</v>
      </c>
      <c r="AW478" s="13" t="s">
        <v>35</v>
      </c>
      <c r="AX478" s="13" t="s">
        <v>71</v>
      </c>
      <c r="AY478" s="261" t="s">
        <v>153</v>
      </c>
    </row>
    <row r="479" spans="2:51" s="12" customFormat="1">
      <c r="B479" s="216"/>
      <c r="C479" s="217"/>
      <c r="D479" s="238" t="s">
        <v>163</v>
      </c>
      <c r="E479" s="245" t="s">
        <v>21</v>
      </c>
      <c r="F479" s="239" t="s">
        <v>1588</v>
      </c>
      <c r="G479" s="217"/>
      <c r="H479" s="240">
        <v>26.035</v>
      </c>
      <c r="I479" s="222"/>
      <c r="J479" s="217"/>
      <c r="K479" s="217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163</v>
      </c>
      <c r="AU479" s="227" t="s">
        <v>81</v>
      </c>
      <c r="AV479" s="12" t="s">
        <v>81</v>
      </c>
      <c r="AW479" s="12" t="s">
        <v>35</v>
      </c>
      <c r="AX479" s="12" t="s">
        <v>71</v>
      </c>
      <c r="AY479" s="227" t="s">
        <v>153</v>
      </c>
    </row>
    <row r="480" spans="2:51" s="13" customFormat="1">
      <c r="B480" s="251"/>
      <c r="C480" s="252"/>
      <c r="D480" s="238" t="s">
        <v>163</v>
      </c>
      <c r="E480" s="253" t="s">
        <v>21</v>
      </c>
      <c r="F480" s="254" t="s">
        <v>1589</v>
      </c>
      <c r="G480" s="252"/>
      <c r="H480" s="255" t="s">
        <v>21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AT480" s="261" t="s">
        <v>163</v>
      </c>
      <c r="AU480" s="261" t="s">
        <v>81</v>
      </c>
      <c r="AV480" s="13" t="s">
        <v>79</v>
      </c>
      <c r="AW480" s="13" t="s">
        <v>35</v>
      </c>
      <c r="AX480" s="13" t="s">
        <v>71</v>
      </c>
      <c r="AY480" s="261" t="s">
        <v>153</v>
      </c>
    </row>
    <row r="481" spans="2:51" s="12" customFormat="1">
      <c r="B481" s="216"/>
      <c r="C481" s="217"/>
      <c r="D481" s="238" t="s">
        <v>163</v>
      </c>
      <c r="E481" s="245" t="s">
        <v>21</v>
      </c>
      <c r="F481" s="239" t="s">
        <v>1588</v>
      </c>
      <c r="G481" s="217"/>
      <c r="H481" s="240">
        <v>26.035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163</v>
      </c>
      <c r="AU481" s="227" t="s">
        <v>81</v>
      </c>
      <c r="AV481" s="12" t="s">
        <v>81</v>
      </c>
      <c r="AW481" s="12" t="s">
        <v>35</v>
      </c>
      <c r="AX481" s="12" t="s">
        <v>71</v>
      </c>
      <c r="AY481" s="227" t="s">
        <v>153</v>
      </c>
    </row>
    <row r="482" spans="2:51" s="13" customFormat="1">
      <c r="B482" s="251"/>
      <c r="C482" s="252"/>
      <c r="D482" s="238" t="s">
        <v>163</v>
      </c>
      <c r="E482" s="253" t="s">
        <v>21</v>
      </c>
      <c r="F482" s="254" t="s">
        <v>1590</v>
      </c>
      <c r="G482" s="252"/>
      <c r="H482" s="255" t="s">
        <v>21</v>
      </c>
      <c r="I482" s="256"/>
      <c r="J482" s="252"/>
      <c r="K482" s="252"/>
      <c r="L482" s="257"/>
      <c r="M482" s="258"/>
      <c r="N482" s="259"/>
      <c r="O482" s="259"/>
      <c r="P482" s="259"/>
      <c r="Q482" s="259"/>
      <c r="R482" s="259"/>
      <c r="S482" s="259"/>
      <c r="T482" s="260"/>
      <c r="AT482" s="261" t="s">
        <v>163</v>
      </c>
      <c r="AU482" s="261" t="s">
        <v>81</v>
      </c>
      <c r="AV482" s="13" t="s">
        <v>79</v>
      </c>
      <c r="AW482" s="13" t="s">
        <v>35</v>
      </c>
      <c r="AX482" s="13" t="s">
        <v>71</v>
      </c>
      <c r="AY482" s="261" t="s">
        <v>153</v>
      </c>
    </row>
    <row r="483" spans="2:51" s="12" customFormat="1">
      <c r="B483" s="216"/>
      <c r="C483" s="217"/>
      <c r="D483" s="238" t="s">
        <v>163</v>
      </c>
      <c r="E483" s="245" t="s">
        <v>21</v>
      </c>
      <c r="F483" s="239" t="s">
        <v>1591</v>
      </c>
      <c r="G483" s="217"/>
      <c r="H483" s="240">
        <v>28.446000000000002</v>
      </c>
      <c r="I483" s="222"/>
      <c r="J483" s="217"/>
      <c r="K483" s="217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163</v>
      </c>
      <c r="AU483" s="227" t="s">
        <v>81</v>
      </c>
      <c r="AV483" s="12" t="s">
        <v>81</v>
      </c>
      <c r="AW483" s="12" t="s">
        <v>35</v>
      </c>
      <c r="AX483" s="12" t="s">
        <v>71</v>
      </c>
      <c r="AY483" s="227" t="s">
        <v>153</v>
      </c>
    </row>
    <row r="484" spans="2:51" s="13" customFormat="1">
      <c r="B484" s="251"/>
      <c r="C484" s="252"/>
      <c r="D484" s="238" t="s">
        <v>163</v>
      </c>
      <c r="E484" s="253" t="s">
        <v>21</v>
      </c>
      <c r="F484" s="254" t="s">
        <v>1592</v>
      </c>
      <c r="G484" s="252"/>
      <c r="H484" s="255" t="s">
        <v>21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AT484" s="261" t="s">
        <v>163</v>
      </c>
      <c r="AU484" s="261" t="s">
        <v>81</v>
      </c>
      <c r="AV484" s="13" t="s">
        <v>79</v>
      </c>
      <c r="AW484" s="13" t="s">
        <v>35</v>
      </c>
      <c r="AX484" s="13" t="s">
        <v>71</v>
      </c>
      <c r="AY484" s="261" t="s">
        <v>153</v>
      </c>
    </row>
    <row r="485" spans="2:51" s="12" customFormat="1">
      <c r="B485" s="216"/>
      <c r="C485" s="217"/>
      <c r="D485" s="238" t="s">
        <v>163</v>
      </c>
      <c r="E485" s="245" t="s">
        <v>21</v>
      </c>
      <c r="F485" s="239" t="s">
        <v>1593</v>
      </c>
      <c r="G485" s="217"/>
      <c r="H485" s="240">
        <v>20.91</v>
      </c>
      <c r="I485" s="222"/>
      <c r="J485" s="217"/>
      <c r="K485" s="217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163</v>
      </c>
      <c r="AU485" s="227" t="s">
        <v>81</v>
      </c>
      <c r="AV485" s="12" t="s">
        <v>81</v>
      </c>
      <c r="AW485" s="12" t="s">
        <v>35</v>
      </c>
      <c r="AX485" s="12" t="s">
        <v>71</v>
      </c>
      <c r="AY485" s="227" t="s">
        <v>153</v>
      </c>
    </row>
    <row r="486" spans="2:51" s="13" customFormat="1">
      <c r="B486" s="251"/>
      <c r="C486" s="252"/>
      <c r="D486" s="238" t="s">
        <v>163</v>
      </c>
      <c r="E486" s="253" t="s">
        <v>21</v>
      </c>
      <c r="F486" s="254" t="s">
        <v>1594</v>
      </c>
      <c r="G486" s="252"/>
      <c r="H486" s="255" t="s">
        <v>21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AT486" s="261" t="s">
        <v>163</v>
      </c>
      <c r="AU486" s="261" t="s">
        <v>81</v>
      </c>
      <c r="AV486" s="13" t="s">
        <v>79</v>
      </c>
      <c r="AW486" s="13" t="s">
        <v>35</v>
      </c>
      <c r="AX486" s="13" t="s">
        <v>71</v>
      </c>
      <c r="AY486" s="261" t="s">
        <v>153</v>
      </c>
    </row>
    <row r="487" spans="2:51" s="12" customFormat="1">
      <c r="B487" s="216"/>
      <c r="C487" s="217"/>
      <c r="D487" s="238" t="s">
        <v>163</v>
      </c>
      <c r="E487" s="245" t="s">
        <v>21</v>
      </c>
      <c r="F487" s="239" t="s">
        <v>1595</v>
      </c>
      <c r="G487" s="217"/>
      <c r="H487" s="240">
        <v>48.38</v>
      </c>
      <c r="I487" s="222"/>
      <c r="J487" s="217"/>
      <c r="K487" s="217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163</v>
      </c>
      <c r="AU487" s="227" t="s">
        <v>81</v>
      </c>
      <c r="AV487" s="12" t="s">
        <v>81</v>
      </c>
      <c r="AW487" s="12" t="s">
        <v>35</v>
      </c>
      <c r="AX487" s="12" t="s">
        <v>71</v>
      </c>
      <c r="AY487" s="227" t="s">
        <v>153</v>
      </c>
    </row>
    <row r="488" spans="2:51" s="14" customFormat="1">
      <c r="B488" s="262"/>
      <c r="C488" s="263"/>
      <c r="D488" s="238" t="s">
        <v>163</v>
      </c>
      <c r="E488" s="273" t="s">
        <v>21</v>
      </c>
      <c r="F488" s="274" t="s">
        <v>1505</v>
      </c>
      <c r="G488" s="263"/>
      <c r="H488" s="275">
        <v>894.84400000000005</v>
      </c>
      <c r="I488" s="267"/>
      <c r="J488" s="263"/>
      <c r="K488" s="263"/>
      <c r="L488" s="268"/>
      <c r="M488" s="302"/>
      <c r="N488" s="303"/>
      <c r="O488" s="303"/>
      <c r="P488" s="303"/>
      <c r="Q488" s="303"/>
      <c r="R488" s="303"/>
      <c r="S488" s="303"/>
      <c r="T488" s="304"/>
      <c r="AT488" s="272" t="s">
        <v>163</v>
      </c>
      <c r="AU488" s="272" t="s">
        <v>81</v>
      </c>
      <c r="AV488" s="14" t="s">
        <v>173</v>
      </c>
      <c r="AW488" s="14" t="s">
        <v>35</v>
      </c>
      <c r="AX488" s="14" t="s">
        <v>79</v>
      </c>
      <c r="AY488" s="272" t="s">
        <v>153</v>
      </c>
    </row>
    <row r="489" spans="2:51" s="1" customFormat="1" ht="7" customHeight="1">
      <c r="B489" s="58"/>
      <c r="C489" s="59"/>
      <c r="D489" s="59"/>
      <c r="E489" s="59"/>
      <c r="F489" s="59"/>
      <c r="G489" s="59"/>
      <c r="H489" s="59"/>
      <c r="I489" s="150"/>
      <c r="J489" s="59"/>
      <c r="K489" s="59"/>
      <c r="L489" s="63"/>
    </row>
  </sheetData>
  <sheetProtection algorithmName="SHA-512" hashValue="EW/tMw5b8FL4SLPxnRg6Sl6K23OOEmuXFE5gEGf0lDjs8SJw7qO8m0QgKgcPgEMI3i+colrghmOFZPsfsPx0bQ==" saltValue="VRM3jSrqZLmFvS8qnXKDvw==" spinCount="100000" sheet="1" objects="1" scenarios="1" formatCells="0" formatColumns="0" formatRows="0" sort="0" autoFilter="0"/>
  <autoFilter ref="C99:K488"/>
  <mergeCells count="9"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0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22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112</v>
      </c>
      <c r="G1" s="428" t="s">
        <v>113</v>
      </c>
      <c r="H1" s="428"/>
      <c r="I1" s="126"/>
      <c r="J1" s="125" t="s">
        <v>114</v>
      </c>
      <c r="K1" s="124" t="s">
        <v>115</v>
      </c>
      <c r="L1" s="125" t="s">
        <v>116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6" t="s">
        <v>111</v>
      </c>
    </row>
    <row r="3" spans="1:70" ht="7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81</v>
      </c>
    </row>
    <row r="4" spans="1:70" ht="37" customHeight="1">
      <c r="B4" s="30"/>
      <c r="C4" s="31"/>
      <c r="D4" s="32" t="s">
        <v>117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Výměna technologie měnírny Bory - DPS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118</v>
      </c>
      <c r="E8" s="44"/>
      <c r="F8" s="44"/>
      <c r="G8" s="44"/>
      <c r="H8" s="44"/>
      <c r="I8" s="129"/>
      <c r="J8" s="44"/>
      <c r="K8" s="47"/>
    </row>
    <row r="9" spans="1:70" s="1" customFormat="1" ht="37" customHeight="1">
      <c r="B9" s="43"/>
      <c r="C9" s="44"/>
      <c r="D9" s="44"/>
      <c r="E9" s="431" t="s">
        <v>1921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18. 7. 2017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">
        <v>21</v>
      </c>
      <c r="K14" s="47"/>
    </row>
    <row r="15" spans="1:70" s="1" customFormat="1" ht="18" customHeight="1">
      <c r="B15" s="43"/>
      <c r="C15" s="44"/>
      <c r="D15" s="44"/>
      <c r="E15" s="37" t="s">
        <v>29</v>
      </c>
      <c r="F15" s="44"/>
      <c r="G15" s="44"/>
      <c r="H15" s="44"/>
      <c r="I15" s="130" t="s">
        <v>30</v>
      </c>
      <c r="J15" s="37" t="s">
        <v>21</v>
      </c>
      <c r="K15" s="47"/>
    </row>
    <row r="16" spans="1:70" s="1" customFormat="1" ht="7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5" customHeight="1">
      <c r="B17" s="43"/>
      <c r="C17" s="44"/>
      <c r="D17" s="39" t="s">
        <v>31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30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7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5" customHeight="1">
      <c r="B20" s="43"/>
      <c r="C20" s="44"/>
      <c r="D20" s="39" t="s">
        <v>33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30</v>
      </c>
      <c r="J21" s="37" t="str">
        <f>IF('Rekapitulace stavby'!AN17="","",'Rekapitulace stavby'!AN17)</f>
        <v/>
      </c>
      <c r="K21" s="47"/>
    </row>
    <row r="22" spans="2:11" s="1" customFormat="1" ht="7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5" customHeight="1">
      <c r="B23" s="43"/>
      <c r="C23" s="44"/>
      <c r="D23" s="39" t="s">
        <v>36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421" t="s">
        <v>21</v>
      </c>
      <c r="F24" s="421"/>
      <c r="G24" s="421"/>
      <c r="H24" s="421"/>
      <c r="I24" s="134"/>
      <c r="J24" s="133"/>
      <c r="K24" s="135"/>
    </row>
    <row r="25" spans="2:11" s="1" customFormat="1" ht="7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7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4" customHeight="1">
      <c r="B27" s="43"/>
      <c r="C27" s="44"/>
      <c r="D27" s="138" t="s">
        <v>37</v>
      </c>
      <c r="E27" s="44"/>
      <c r="F27" s="44"/>
      <c r="G27" s="44"/>
      <c r="H27" s="44"/>
      <c r="I27" s="129"/>
      <c r="J27" s="139">
        <f>ROUND(J91,2)</f>
        <v>0</v>
      </c>
      <c r="K27" s="47"/>
    </row>
    <row r="28" spans="2:11" s="1" customFormat="1" ht="7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5" customHeight="1">
      <c r="B29" s="43"/>
      <c r="C29" s="44"/>
      <c r="D29" s="44"/>
      <c r="E29" s="44"/>
      <c r="F29" s="48" t="s">
        <v>39</v>
      </c>
      <c r="G29" s="44"/>
      <c r="H29" s="44"/>
      <c r="I29" s="140" t="s">
        <v>38</v>
      </c>
      <c r="J29" s="48" t="s">
        <v>40</v>
      </c>
      <c r="K29" s="47"/>
    </row>
    <row r="30" spans="2:11" s="1" customFormat="1" ht="14.5" customHeight="1">
      <c r="B30" s="43"/>
      <c r="C30" s="44"/>
      <c r="D30" s="51" t="s">
        <v>41</v>
      </c>
      <c r="E30" s="51" t="s">
        <v>42</v>
      </c>
      <c r="F30" s="141">
        <f>ROUND(SUM(BE91:BE199), 2)</f>
        <v>0</v>
      </c>
      <c r="G30" s="44"/>
      <c r="H30" s="44"/>
      <c r="I30" s="142">
        <v>0.21</v>
      </c>
      <c r="J30" s="141">
        <f>ROUND(ROUND((SUM(BE91:BE199)), 2)*I30, 2)</f>
        <v>0</v>
      </c>
      <c r="K30" s="47"/>
    </row>
    <row r="31" spans="2:11" s="1" customFormat="1" ht="14.5" customHeight="1">
      <c r="B31" s="43"/>
      <c r="C31" s="44"/>
      <c r="D31" s="44"/>
      <c r="E31" s="51" t="s">
        <v>43</v>
      </c>
      <c r="F31" s="141">
        <f>ROUND(SUM(BF91:BF199), 2)</f>
        <v>0</v>
      </c>
      <c r="G31" s="44"/>
      <c r="H31" s="44"/>
      <c r="I31" s="142">
        <v>0.15</v>
      </c>
      <c r="J31" s="141">
        <f>ROUND(ROUND((SUM(BF91:BF199)), 2)*I31, 2)</f>
        <v>0</v>
      </c>
      <c r="K31" s="47"/>
    </row>
    <row r="32" spans="2:11" s="1" customFormat="1" ht="14.5" hidden="1" customHeight="1">
      <c r="B32" s="43"/>
      <c r="C32" s="44"/>
      <c r="D32" s="44"/>
      <c r="E32" s="51" t="s">
        <v>44</v>
      </c>
      <c r="F32" s="141">
        <f>ROUND(SUM(BG91:BG199),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5" hidden="1" customHeight="1">
      <c r="B33" s="43"/>
      <c r="C33" s="44"/>
      <c r="D33" s="44"/>
      <c r="E33" s="51" t="s">
        <v>45</v>
      </c>
      <c r="F33" s="141">
        <f>ROUND(SUM(BH91:BH199),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5" hidden="1" customHeight="1">
      <c r="B34" s="43"/>
      <c r="C34" s="44"/>
      <c r="D34" s="44"/>
      <c r="E34" s="51" t="s">
        <v>46</v>
      </c>
      <c r="F34" s="141">
        <f>ROUND(SUM(BI91:BI199),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7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4" customHeight="1">
      <c r="B36" s="43"/>
      <c r="C36" s="143"/>
      <c r="D36" s="144" t="s">
        <v>47</v>
      </c>
      <c r="E36" s="81"/>
      <c r="F36" s="81"/>
      <c r="G36" s="145" t="s">
        <v>48</v>
      </c>
      <c r="H36" s="146" t="s">
        <v>49</v>
      </c>
      <c r="I36" s="147"/>
      <c r="J36" s="148">
        <f>SUM(J27:J34)</f>
        <v>0</v>
      </c>
      <c r="K36" s="149"/>
    </row>
    <row r="37" spans="2:11" s="1" customFormat="1" ht="14.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7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7" customHeight="1">
      <c r="B42" s="43"/>
      <c r="C42" s="32" t="s">
        <v>120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7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Výměna technologie měnírny Bory - DPS</v>
      </c>
      <c r="F45" s="430"/>
      <c r="G45" s="430"/>
      <c r="H45" s="430"/>
      <c r="I45" s="129"/>
      <c r="J45" s="44"/>
      <c r="K45" s="47"/>
    </row>
    <row r="46" spans="2:11" s="1" customFormat="1" ht="14.5" customHeight="1">
      <c r="B46" s="43"/>
      <c r="C46" s="39" t="s">
        <v>118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SO2 - Stavební elektroinstalace a vytápění</v>
      </c>
      <c r="F47" s="432"/>
      <c r="G47" s="432"/>
      <c r="H47" s="432"/>
      <c r="I47" s="129"/>
      <c r="J47" s="44"/>
      <c r="K47" s="47"/>
    </row>
    <row r="48" spans="2:11" s="1" customFormat="1" ht="7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>Plzeň</v>
      </c>
      <c r="G49" s="44"/>
      <c r="H49" s="44"/>
      <c r="I49" s="130" t="s">
        <v>25</v>
      </c>
      <c r="J49" s="131" t="str">
        <f>IF(J12="","",J12)</f>
        <v>18. 7. 2017</v>
      </c>
      <c r="K49" s="47"/>
    </row>
    <row r="50" spans="2:47" s="1" customFormat="1" ht="7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>Plzeňské městské dopravní podniky, a.s.</v>
      </c>
      <c r="G51" s="44"/>
      <c r="H51" s="44"/>
      <c r="I51" s="130" t="s">
        <v>33</v>
      </c>
      <c r="J51" s="37" t="str">
        <f>E21</f>
        <v xml:space="preserve"> </v>
      </c>
      <c r="K51" s="47"/>
    </row>
    <row r="52" spans="2:47" s="1" customFormat="1" ht="14.5" customHeight="1">
      <c r="B52" s="43"/>
      <c r="C52" s="39" t="s">
        <v>31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4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121</v>
      </c>
      <c r="D54" s="143"/>
      <c r="E54" s="143"/>
      <c r="F54" s="143"/>
      <c r="G54" s="143"/>
      <c r="H54" s="143"/>
      <c r="I54" s="156"/>
      <c r="J54" s="157" t="s">
        <v>122</v>
      </c>
      <c r="K54" s="158"/>
    </row>
    <row r="55" spans="2:47" s="1" customFormat="1" ht="10.4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123</v>
      </c>
      <c r="D56" s="44"/>
      <c r="E56" s="44"/>
      <c r="F56" s="44"/>
      <c r="G56" s="44"/>
      <c r="H56" s="44"/>
      <c r="I56" s="129"/>
      <c r="J56" s="139">
        <f>J91</f>
        <v>0</v>
      </c>
      <c r="K56" s="47"/>
      <c r="AU56" s="26" t="s">
        <v>124</v>
      </c>
    </row>
    <row r="57" spans="2:47" s="8" customFormat="1" ht="25" customHeight="1">
      <c r="B57" s="160"/>
      <c r="C57" s="161"/>
      <c r="D57" s="162" t="s">
        <v>304</v>
      </c>
      <c r="E57" s="163"/>
      <c r="F57" s="163"/>
      <c r="G57" s="163"/>
      <c r="H57" s="163"/>
      <c r="I57" s="164"/>
      <c r="J57" s="165">
        <f>J92</f>
        <v>0</v>
      </c>
      <c r="K57" s="166"/>
    </row>
    <row r="58" spans="2:47" s="9" customFormat="1" ht="19.899999999999999" customHeight="1">
      <c r="B58" s="167"/>
      <c r="C58" s="168"/>
      <c r="D58" s="169" t="s">
        <v>305</v>
      </c>
      <c r="E58" s="170"/>
      <c r="F58" s="170"/>
      <c r="G58" s="170"/>
      <c r="H58" s="170"/>
      <c r="I58" s="171"/>
      <c r="J58" s="172">
        <f>J93</f>
        <v>0</v>
      </c>
      <c r="K58" s="173"/>
    </row>
    <row r="59" spans="2:47" s="8" customFormat="1" ht="25" customHeight="1">
      <c r="B59" s="160"/>
      <c r="C59" s="161"/>
      <c r="D59" s="162" t="s">
        <v>1150</v>
      </c>
      <c r="E59" s="163"/>
      <c r="F59" s="163"/>
      <c r="G59" s="163"/>
      <c r="H59" s="163"/>
      <c r="I59" s="164"/>
      <c r="J59" s="165">
        <f>J97</f>
        <v>0</v>
      </c>
      <c r="K59" s="166"/>
    </row>
    <row r="60" spans="2:47" s="9" customFormat="1" ht="19.899999999999999" customHeight="1">
      <c r="B60" s="167"/>
      <c r="C60" s="168"/>
      <c r="D60" s="169" t="s">
        <v>307</v>
      </c>
      <c r="E60" s="170"/>
      <c r="F60" s="170"/>
      <c r="G60" s="170"/>
      <c r="H60" s="170"/>
      <c r="I60" s="171"/>
      <c r="J60" s="172">
        <f>J98</f>
        <v>0</v>
      </c>
      <c r="K60" s="173"/>
    </row>
    <row r="61" spans="2:47" s="8" customFormat="1" ht="25" customHeight="1">
      <c r="B61" s="160"/>
      <c r="C61" s="161"/>
      <c r="D61" s="162" t="s">
        <v>125</v>
      </c>
      <c r="E61" s="163"/>
      <c r="F61" s="163"/>
      <c r="G61" s="163"/>
      <c r="H61" s="163"/>
      <c r="I61" s="164"/>
      <c r="J61" s="165">
        <f>J104</f>
        <v>0</v>
      </c>
      <c r="K61" s="166"/>
    </row>
    <row r="62" spans="2:47" s="9" customFormat="1" ht="19.899999999999999" customHeight="1">
      <c r="B62" s="167"/>
      <c r="C62" s="168"/>
      <c r="D62" s="169" t="s">
        <v>126</v>
      </c>
      <c r="E62" s="170"/>
      <c r="F62" s="170"/>
      <c r="G62" s="170"/>
      <c r="H62" s="170"/>
      <c r="I62" s="171"/>
      <c r="J62" s="172">
        <f>J105</f>
        <v>0</v>
      </c>
      <c r="K62" s="173"/>
    </row>
    <row r="63" spans="2:47" s="9" customFormat="1" ht="19.899999999999999" customHeight="1">
      <c r="B63" s="167"/>
      <c r="C63" s="168"/>
      <c r="D63" s="169" t="s">
        <v>310</v>
      </c>
      <c r="E63" s="170"/>
      <c r="F63" s="170"/>
      <c r="G63" s="170"/>
      <c r="H63" s="170"/>
      <c r="I63" s="171"/>
      <c r="J63" s="172">
        <f>J173</f>
        <v>0</v>
      </c>
      <c r="K63" s="173"/>
    </row>
    <row r="64" spans="2:47" s="8" customFormat="1" ht="25" customHeight="1">
      <c r="B64" s="160"/>
      <c r="C64" s="161"/>
      <c r="D64" s="162" t="s">
        <v>312</v>
      </c>
      <c r="E64" s="163"/>
      <c r="F64" s="163"/>
      <c r="G64" s="163"/>
      <c r="H64" s="163"/>
      <c r="I64" s="164"/>
      <c r="J64" s="165">
        <f>J176</f>
        <v>0</v>
      </c>
      <c r="K64" s="166"/>
    </row>
    <row r="65" spans="2:12" s="8" customFormat="1" ht="25" customHeight="1">
      <c r="B65" s="160"/>
      <c r="C65" s="161"/>
      <c r="D65" s="162" t="s">
        <v>128</v>
      </c>
      <c r="E65" s="163"/>
      <c r="F65" s="163"/>
      <c r="G65" s="163"/>
      <c r="H65" s="163"/>
      <c r="I65" s="164"/>
      <c r="J65" s="165">
        <f>J178</f>
        <v>0</v>
      </c>
      <c r="K65" s="166"/>
    </row>
    <row r="66" spans="2:12" s="9" customFormat="1" ht="19.899999999999999" customHeight="1">
      <c r="B66" s="167"/>
      <c r="C66" s="168"/>
      <c r="D66" s="169" t="s">
        <v>130</v>
      </c>
      <c r="E66" s="170"/>
      <c r="F66" s="170"/>
      <c r="G66" s="170"/>
      <c r="H66" s="170"/>
      <c r="I66" s="171"/>
      <c r="J66" s="172">
        <f>J186</f>
        <v>0</v>
      </c>
      <c r="K66" s="173"/>
    </row>
    <row r="67" spans="2:12" s="8" customFormat="1" ht="25" customHeight="1">
      <c r="B67" s="160"/>
      <c r="C67" s="161"/>
      <c r="D67" s="162" t="s">
        <v>131</v>
      </c>
      <c r="E67" s="163"/>
      <c r="F67" s="163"/>
      <c r="G67" s="163"/>
      <c r="H67" s="163"/>
      <c r="I67" s="164"/>
      <c r="J67" s="165">
        <f>J189</f>
        <v>0</v>
      </c>
      <c r="K67" s="166"/>
    </row>
    <row r="68" spans="2:12" s="9" customFormat="1" ht="19.899999999999999" customHeight="1">
      <c r="B68" s="167"/>
      <c r="C68" s="168"/>
      <c r="D68" s="169" t="s">
        <v>132</v>
      </c>
      <c r="E68" s="170"/>
      <c r="F68" s="170"/>
      <c r="G68" s="170"/>
      <c r="H68" s="170"/>
      <c r="I68" s="171"/>
      <c r="J68" s="172">
        <f>J190</f>
        <v>0</v>
      </c>
      <c r="K68" s="173"/>
    </row>
    <row r="69" spans="2:12" s="9" customFormat="1" ht="19.899999999999999" customHeight="1">
      <c r="B69" s="167"/>
      <c r="C69" s="168"/>
      <c r="D69" s="169" t="s">
        <v>133</v>
      </c>
      <c r="E69" s="170"/>
      <c r="F69" s="170"/>
      <c r="G69" s="170"/>
      <c r="H69" s="170"/>
      <c r="I69" s="171"/>
      <c r="J69" s="172">
        <f>J192</f>
        <v>0</v>
      </c>
      <c r="K69" s="173"/>
    </row>
    <row r="70" spans="2:12" s="9" customFormat="1" ht="19.899999999999999" customHeight="1">
      <c r="B70" s="167"/>
      <c r="C70" s="168"/>
      <c r="D70" s="169" t="s">
        <v>134</v>
      </c>
      <c r="E70" s="170"/>
      <c r="F70" s="170"/>
      <c r="G70" s="170"/>
      <c r="H70" s="170"/>
      <c r="I70" s="171"/>
      <c r="J70" s="172">
        <f>J195</f>
        <v>0</v>
      </c>
      <c r="K70" s="173"/>
    </row>
    <row r="71" spans="2:12" s="9" customFormat="1" ht="19.899999999999999" customHeight="1">
      <c r="B71" s="167"/>
      <c r="C71" s="168"/>
      <c r="D71" s="169" t="s">
        <v>135</v>
      </c>
      <c r="E71" s="170"/>
      <c r="F71" s="170"/>
      <c r="G71" s="170"/>
      <c r="H71" s="170"/>
      <c r="I71" s="171"/>
      <c r="J71" s="172">
        <f>J197</f>
        <v>0</v>
      </c>
      <c r="K71" s="173"/>
    </row>
    <row r="72" spans="2:12" s="1" customFormat="1" ht="21.75" customHeight="1">
      <c r="B72" s="43"/>
      <c r="C72" s="44"/>
      <c r="D72" s="44"/>
      <c r="E72" s="44"/>
      <c r="F72" s="44"/>
      <c r="G72" s="44"/>
      <c r="H72" s="44"/>
      <c r="I72" s="129"/>
      <c r="J72" s="44"/>
      <c r="K72" s="47"/>
    </row>
    <row r="73" spans="2:12" s="1" customFormat="1" ht="7" customHeight="1">
      <c r="B73" s="58"/>
      <c r="C73" s="59"/>
      <c r="D73" s="59"/>
      <c r="E73" s="59"/>
      <c r="F73" s="59"/>
      <c r="G73" s="59"/>
      <c r="H73" s="59"/>
      <c r="I73" s="150"/>
      <c r="J73" s="59"/>
      <c r="K73" s="60"/>
    </row>
    <row r="77" spans="2:12" s="1" customFormat="1" ht="7" customHeight="1">
      <c r="B77" s="61"/>
      <c r="C77" s="62"/>
      <c r="D77" s="62"/>
      <c r="E77" s="62"/>
      <c r="F77" s="62"/>
      <c r="G77" s="62"/>
      <c r="H77" s="62"/>
      <c r="I77" s="153"/>
      <c r="J77" s="62"/>
      <c r="K77" s="62"/>
      <c r="L77" s="63"/>
    </row>
    <row r="78" spans="2:12" s="1" customFormat="1" ht="37" customHeight="1">
      <c r="B78" s="43"/>
      <c r="C78" s="64" t="s">
        <v>136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7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4.5" customHeight="1">
      <c r="B80" s="43"/>
      <c r="C80" s="67" t="s">
        <v>18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2.5" customHeight="1">
      <c r="B81" s="43"/>
      <c r="C81" s="65"/>
      <c r="D81" s="65"/>
      <c r="E81" s="425" t="str">
        <f>E7</f>
        <v>Výměna technologie měnírny Bory - DPS</v>
      </c>
      <c r="F81" s="426"/>
      <c r="G81" s="426"/>
      <c r="H81" s="426"/>
      <c r="I81" s="174"/>
      <c r="J81" s="65"/>
      <c r="K81" s="65"/>
      <c r="L81" s="63"/>
    </row>
    <row r="82" spans="2:65" s="1" customFormat="1" ht="14.5" customHeight="1">
      <c r="B82" s="43"/>
      <c r="C82" s="67" t="s">
        <v>118</v>
      </c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23.25" customHeight="1">
      <c r="B83" s="43"/>
      <c r="C83" s="65"/>
      <c r="D83" s="65"/>
      <c r="E83" s="393" t="str">
        <f>E9</f>
        <v>SO2 - Stavební elektroinstalace a vytápění</v>
      </c>
      <c r="F83" s="427"/>
      <c r="G83" s="427"/>
      <c r="H83" s="427"/>
      <c r="I83" s="174"/>
      <c r="J83" s="65"/>
      <c r="K83" s="65"/>
      <c r="L83" s="63"/>
    </row>
    <row r="84" spans="2:65" s="1" customFormat="1" ht="7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 ht="18" customHeight="1">
      <c r="B85" s="43"/>
      <c r="C85" s="67" t="s">
        <v>23</v>
      </c>
      <c r="D85" s="65"/>
      <c r="E85" s="65"/>
      <c r="F85" s="175" t="str">
        <f>F12</f>
        <v>Plzeň</v>
      </c>
      <c r="G85" s="65"/>
      <c r="H85" s="65"/>
      <c r="I85" s="176" t="s">
        <v>25</v>
      </c>
      <c r="J85" s="75" t="str">
        <f>IF(J12="","",J12)</f>
        <v>18. 7. 2017</v>
      </c>
      <c r="K85" s="65"/>
      <c r="L85" s="63"/>
    </row>
    <row r="86" spans="2:65" s="1" customFormat="1" ht="7" customHeight="1">
      <c r="B86" s="43"/>
      <c r="C86" s="65"/>
      <c r="D86" s="65"/>
      <c r="E86" s="65"/>
      <c r="F86" s="65"/>
      <c r="G86" s="65"/>
      <c r="H86" s="65"/>
      <c r="I86" s="174"/>
      <c r="J86" s="65"/>
      <c r="K86" s="65"/>
      <c r="L86" s="63"/>
    </row>
    <row r="87" spans="2:65" s="1" customFormat="1">
      <c r="B87" s="43"/>
      <c r="C87" s="67" t="s">
        <v>27</v>
      </c>
      <c r="D87" s="65"/>
      <c r="E87" s="65"/>
      <c r="F87" s="175" t="str">
        <f>E15</f>
        <v>Plzeňské městské dopravní podniky, a.s.</v>
      </c>
      <c r="G87" s="65"/>
      <c r="H87" s="65"/>
      <c r="I87" s="176" t="s">
        <v>33</v>
      </c>
      <c r="J87" s="175" t="str">
        <f>E21</f>
        <v xml:space="preserve"> </v>
      </c>
      <c r="K87" s="65"/>
      <c r="L87" s="63"/>
    </row>
    <row r="88" spans="2:65" s="1" customFormat="1" ht="14.5" customHeight="1">
      <c r="B88" s="43"/>
      <c r="C88" s="67" t="s">
        <v>31</v>
      </c>
      <c r="D88" s="65"/>
      <c r="E88" s="65"/>
      <c r="F88" s="175" t="str">
        <f>IF(E18="","",E18)</f>
        <v/>
      </c>
      <c r="G88" s="65"/>
      <c r="H88" s="65"/>
      <c r="I88" s="174"/>
      <c r="J88" s="65"/>
      <c r="K88" s="65"/>
      <c r="L88" s="63"/>
    </row>
    <row r="89" spans="2:65" s="1" customFormat="1" ht="10.4" customHeight="1">
      <c r="B89" s="43"/>
      <c r="C89" s="65"/>
      <c r="D89" s="65"/>
      <c r="E89" s="65"/>
      <c r="F89" s="65"/>
      <c r="G89" s="65"/>
      <c r="H89" s="65"/>
      <c r="I89" s="174"/>
      <c r="J89" s="65"/>
      <c r="K89" s="65"/>
      <c r="L89" s="63"/>
    </row>
    <row r="90" spans="2:65" s="10" customFormat="1" ht="29.25" customHeight="1">
      <c r="B90" s="177"/>
      <c r="C90" s="178" t="s">
        <v>137</v>
      </c>
      <c r="D90" s="179" t="s">
        <v>56</v>
      </c>
      <c r="E90" s="179" t="s">
        <v>52</v>
      </c>
      <c r="F90" s="179" t="s">
        <v>138</v>
      </c>
      <c r="G90" s="179" t="s">
        <v>139</v>
      </c>
      <c r="H90" s="179" t="s">
        <v>140</v>
      </c>
      <c r="I90" s="180" t="s">
        <v>141</v>
      </c>
      <c r="J90" s="179" t="s">
        <v>122</v>
      </c>
      <c r="K90" s="181" t="s">
        <v>142</v>
      </c>
      <c r="L90" s="182"/>
      <c r="M90" s="83" t="s">
        <v>143</v>
      </c>
      <c r="N90" s="84" t="s">
        <v>41</v>
      </c>
      <c r="O90" s="84" t="s">
        <v>144</v>
      </c>
      <c r="P90" s="84" t="s">
        <v>145</v>
      </c>
      <c r="Q90" s="84" t="s">
        <v>146</v>
      </c>
      <c r="R90" s="84" t="s">
        <v>147</v>
      </c>
      <c r="S90" s="84" t="s">
        <v>148</v>
      </c>
      <c r="T90" s="85" t="s">
        <v>149</v>
      </c>
    </row>
    <row r="91" spans="2:65" s="1" customFormat="1" ht="29.25" customHeight="1">
      <c r="B91" s="43"/>
      <c r="C91" s="89" t="s">
        <v>123</v>
      </c>
      <c r="D91" s="65"/>
      <c r="E91" s="65"/>
      <c r="F91" s="65"/>
      <c r="G91" s="65"/>
      <c r="H91" s="65"/>
      <c r="I91" s="174"/>
      <c r="J91" s="183">
        <f>BK91</f>
        <v>0</v>
      </c>
      <c r="K91" s="65"/>
      <c r="L91" s="63"/>
      <c r="M91" s="86"/>
      <c r="N91" s="87"/>
      <c r="O91" s="87"/>
      <c r="P91" s="184">
        <f>P92+P97+P104+P176+P178+P189</f>
        <v>0</v>
      </c>
      <c r="Q91" s="87"/>
      <c r="R91" s="184">
        <f>R92+R97+R104+R176+R178+R189</f>
        <v>0.75654999999999994</v>
      </c>
      <c r="S91" s="87"/>
      <c r="T91" s="185">
        <f>T92+T97+T104+T176+T178+T189</f>
        <v>1.1299999999999999</v>
      </c>
      <c r="AT91" s="26" t="s">
        <v>70</v>
      </c>
      <c r="AU91" s="26" t="s">
        <v>124</v>
      </c>
      <c r="BK91" s="186">
        <f>BK92+BK97+BK104+BK176+BK178+BK189</f>
        <v>0</v>
      </c>
    </row>
    <row r="92" spans="2:65" s="11" customFormat="1" ht="37.4" customHeight="1">
      <c r="B92" s="187"/>
      <c r="C92" s="188"/>
      <c r="D92" s="189" t="s">
        <v>70</v>
      </c>
      <c r="E92" s="190" t="s">
        <v>316</v>
      </c>
      <c r="F92" s="190" t="s">
        <v>317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</f>
        <v>0</v>
      </c>
      <c r="Q92" s="195"/>
      <c r="R92" s="196">
        <f>R93</f>
        <v>0</v>
      </c>
      <c r="S92" s="195"/>
      <c r="T92" s="197">
        <f>T93</f>
        <v>1.1299999999999999</v>
      </c>
      <c r="AR92" s="198" t="s">
        <v>79</v>
      </c>
      <c r="AT92" s="199" t="s">
        <v>70</v>
      </c>
      <c r="AU92" s="199" t="s">
        <v>71</v>
      </c>
      <c r="AY92" s="198" t="s">
        <v>153</v>
      </c>
      <c r="BK92" s="200">
        <f>BK93</f>
        <v>0</v>
      </c>
    </row>
    <row r="93" spans="2:65" s="11" customFormat="1" ht="19.899999999999999" customHeight="1">
      <c r="B93" s="187"/>
      <c r="C93" s="188"/>
      <c r="D93" s="201" t="s">
        <v>70</v>
      </c>
      <c r="E93" s="202" t="s">
        <v>196</v>
      </c>
      <c r="F93" s="202" t="s">
        <v>318</v>
      </c>
      <c r="G93" s="188"/>
      <c r="H93" s="188"/>
      <c r="I93" s="191"/>
      <c r="J93" s="203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1.1299999999999999</v>
      </c>
      <c r="AR93" s="198" t="s">
        <v>79</v>
      </c>
      <c r="AT93" s="199" t="s">
        <v>70</v>
      </c>
      <c r="AU93" s="199" t="s">
        <v>79</v>
      </c>
      <c r="AY93" s="198" t="s">
        <v>153</v>
      </c>
      <c r="BK93" s="200">
        <f>SUM(BK94:BK96)</f>
        <v>0</v>
      </c>
    </row>
    <row r="94" spans="2:65" s="1" customFormat="1" ht="31.5" customHeight="1">
      <c r="B94" s="43"/>
      <c r="C94" s="204" t="s">
        <v>79</v>
      </c>
      <c r="D94" s="204" t="s">
        <v>156</v>
      </c>
      <c r="E94" s="205" t="s">
        <v>1922</v>
      </c>
      <c r="F94" s="206" t="s">
        <v>1923</v>
      </c>
      <c r="G94" s="207" t="s">
        <v>189</v>
      </c>
      <c r="H94" s="208">
        <v>240</v>
      </c>
      <c r="I94" s="209"/>
      <c r="J94" s="210">
        <f>ROUND(I94*H94,2)</f>
        <v>0</v>
      </c>
      <c r="K94" s="206" t="s">
        <v>180</v>
      </c>
      <c r="L94" s="63"/>
      <c r="M94" s="211" t="s">
        <v>21</v>
      </c>
      <c r="N94" s="212" t="s">
        <v>42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2E-3</v>
      </c>
      <c r="T94" s="214">
        <f>S94*H94</f>
        <v>0.48</v>
      </c>
      <c r="AR94" s="26" t="s">
        <v>173</v>
      </c>
      <c r="AT94" s="26" t="s">
        <v>156</v>
      </c>
      <c r="AU94" s="26" t="s">
        <v>81</v>
      </c>
      <c r="AY94" s="26" t="s">
        <v>153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79</v>
      </c>
      <c r="BK94" s="215">
        <f>ROUND(I94*H94,2)</f>
        <v>0</v>
      </c>
      <c r="BL94" s="26" t="s">
        <v>173</v>
      </c>
      <c r="BM94" s="26" t="s">
        <v>1924</v>
      </c>
    </row>
    <row r="95" spans="2:65" s="1" customFormat="1" ht="31.5" customHeight="1">
      <c r="B95" s="43"/>
      <c r="C95" s="204" t="s">
        <v>81</v>
      </c>
      <c r="D95" s="204" t="s">
        <v>156</v>
      </c>
      <c r="E95" s="205" t="s">
        <v>1925</v>
      </c>
      <c r="F95" s="206" t="s">
        <v>1926</v>
      </c>
      <c r="G95" s="207" t="s">
        <v>189</v>
      </c>
      <c r="H95" s="208">
        <v>100</v>
      </c>
      <c r="I95" s="209"/>
      <c r="J95" s="210">
        <f>ROUND(I95*H95,2)</f>
        <v>0</v>
      </c>
      <c r="K95" s="206" t="s">
        <v>180</v>
      </c>
      <c r="L95" s="63"/>
      <c r="M95" s="211" t="s">
        <v>21</v>
      </c>
      <c r="N95" s="212" t="s">
        <v>42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4.0000000000000001E-3</v>
      </c>
      <c r="T95" s="214">
        <f>S95*H95</f>
        <v>0.4</v>
      </c>
      <c r="AR95" s="26" t="s">
        <v>173</v>
      </c>
      <c r="AT95" s="26" t="s">
        <v>156</v>
      </c>
      <c r="AU95" s="26" t="s">
        <v>81</v>
      </c>
      <c r="AY95" s="26" t="s">
        <v>153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79</v>
      </c>
      <c r="BK95" s="215">
        <f>ROUND(I95*H95,2)</f>
        <v>0</v>
      </c>
      <c r="BL95" s="26" t="s">
        <v>173</v>
      </c>
      <c r="BM95" s="26" t="s">
        <v>1927</v>
      </c>
    </row>
    <row r="96" spans="2:65" s="1" customFormat="1" ht="31.5" customHeight="1">
      <c r="B96" s="43"/>
      <c r="C96" s="204" t="s">
        <v>152</v>
      </c>
      <c r="D96" s="204" t="s">
        <v>156</v>
      </c>
      <c r="E96" s="205" t="s">
        <v>1928</v>
      </c>
      <c r="F96" s="206" t="s">
        <v>1929</v>
      </c>
      <c r="G96" s="207" t="s">
        <v>189</v>
      </c>
      <c r="H96" s="208">
        <v>50</v>
      </c>
      <c r="I96" s="209"/>
      <c r="J96" s="210">
        <f>ROUND(I96*H96,2)</f>
        <v>0</v>
      </c>
      <c r="K96" s="206" t="s">
        <v>180</v>
      </c>
      <c r="L96" s="63"/>
      <c r="M96" s="211" t="s">
        <v>21</v>
      </c>
      <c r="N96" s="212" t="s">
        <v>42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5.0000000000000001E-3</v>
      </c>
      <c r="T96" s="214">
        <f>S96*H96</f>
        <v>0.25</v>
      </c>
      <c r="AR96" s="26" t="s">
        <v>173</v>
      </c>
      <c r="AT96" s="26" t="s">
        <v>156</v>
      </c>
      <c r="AU96" s="26" t="s">
        <v>81</v>
      </c>
      <c r="AY96" s="26" t="s">
        <v>153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79</v>
      </c>
      <c r="BK96" s="215">
        <f>ROUND(I96*H96,2)</f>
        <v>0</v>
      </c>
      <c r="BL96" s="26" t="s">
        <v>173</v>
      </c>
      <c r="BM96" s="26" t="s">
        <v>1930</v>
      </c>
    </row>
    <row r="97" spans="2:65" s="11" customFormat="1" ht="37.4" customHeight="1">
      <c r="B97" s="187"/>
      <c r="C97" s="188"/>
      <c r="D97" s="189" t="s">
        <v>70</v>
      </c>
      <c r="E97" s="190" t="s">
        <v>322</v>
      </c>
      <c r="F97" s="190" t="s">
        <v>1166</v>
      </c>
      <c r="G97" s="188"/>
      <c r="H97" s="188"/>
      <c r="I97" s="191"/>
      <c r="J97" s="192">
        <f>BK97</f>
        <v>0</v>
      </c>
      <c r="K97" s="188"/>
      <c r="L97" s="193"/>
      <c r="M97" s="194"/>
      <c r="N97" s="195"/>
      <c r="O97" s="195"/>
      <c r="P97" s="196">
        <f>P98</f>
        <v>0</v>
      </c>
      <c r="Q97" s="195"/>
      <c r="R97" s="196">
        <f>R98</f>
        <v>8.0199999999999994E-3</v>
      </c>
      <c r="S97" s="195"/>
      <c r="T97" s="197">
        <f>T98</f>
        <v>0</v>
      </c>
      <c r="AR97" s="198" t="s">
        <v>81</v>
      </c>
      <c r="AT97" s="199" t="s">
        <v>70</v>
      </c>
      <c r="AU97" s="199" t="s">
        <v>71</v>
      </c>
      <c r="AY97" s="198" t="s">
        <v>153</v>
      </c>
      <c r="BK97" s="200">
        <f>BK98</f>
        <v>0</v>
      </c>
    </row>
    <row r="98" spans="2:65" s="11" customFormat="1" ht="19.899999999999999" customHeight="1">
      <c r="B98" s="187"/>
      <c r="C98" s="188"/>
      <c r="D98" s="201" t="s">
        <v>70</v>
      </c>
      <c r="E98" s="202" t="s">
        <v>323</v>
      </c>
      <c r="F98" s="202" t="s">
        <v>324</v>
      </c>
      <c r="G98" s="188"/>
      <c r="H98" s="188"/>
      <c r="I98" s="191"/>
      <c r="J98" s="203">
        <f>BK98</f>
        <v>0</v>
      </c>
      <c r="K98" s="188"/>
      <c r="L98" s="193"/>
      <c r="M98" s="194"/>
      <c r="N98" s="195"/>
      <c r="O98" s="195"/>
      <c r="P98" s="196">
        <f>SUM(P99:P103)</f>
        <v>0</v>
      </c>
      <c r="Q98" s="195"/>
      <c r="R98" s="196">
        <f>SUM(R99:R103)</f>
        <v>8.0199999999999994E-3</v>
      </c>
      <c r="S98" s="195"/>
      <c r="T98" s="197">
        <f>SUM(T99:T103)</f>
        <v>0</v>
      </c>
      <c r="AR98" s="198" t="s">
        <v>81</v>
      </c>
      <c r="AT98" s="199" t="s">
        <v>70</v>
      </c>
      <c r="AU98" s="199" t="s">
        <v>79</v>
      </c>
      <c r="AY98" s="198" t="s">
        <v>153</v>
      </c>
      <c r="BK98" s="200">
        <f>SUM(BK99:BK103)</f>
        <v>0</v>
      </c>
    </row>
    <row r="99" spans="2:65" s="1" customFormat="1" ht="22.5" customHeight="1">
      <c r="B99" s="43"/>
      <c r="C99" s="204" t="s">
        <v>173</v>
      </c>
      <c r="D99" s="204" t="s">
        <v>156</v>
      </c>
      <c r="E99" s="205" t="s">
        <v>1931</v>
      </c>
      <c r="F99" s="206" t="s">
        <v>1932</v>
      </c>
      <c r="G99" s="207" t="s">
        <v>189</v>
      </c>
      <c r="H99" s="208">
        <v>46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42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258</v>
      </c>
      <c r="AT99" s="26" t="s">
        <v>156</v>
      </c>
      <c r="AU99" s="26" t="s">
        <v>81</v>
      </c>
      <c r="AY99" s="26" t="s">
        <v>153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79</v>
      </c>
      <c r="BK99" s="215">
        <f>ROUND(I99*H99,2)</f>
        <v>0</v>
      </c>
      <c r="BL99" s="26" t="s">
        <v>258</v>
      </c>
      <c r="BM99" s="26" t="s">
        <v>1933</v>
      </c>
    </row>
    <row r="100" spans="2:65" s="12" customFormat="1">
      <c r="B100" s="216"/>
      <c r="C100" s="217"/>
      <c r="D100" s="218" t="s">
        <v>163</v>
      </c>
      <c r="E100" s="219" t="s">
        <v>21</v>
      </c>
      <c r="F100" s="220" t="s">
        <v>1934</v>
      </c>
      <c r="G100" s="217"/>
      <c r="H100" s="221">
        <v>46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163</v>
      </c>
      <c r="AU100" s="227" t="s">
        <v>81</v>
      </c>
      <c r="AV100" s="12" t="s">
        <v>81</v>
      </c>
      <c r="AW100" s="12" t="s">
        <v>35</v>
      </c>
      <c r="AX100" s="12" t="s">
        <v>79</v>
      </c>
      <c r="AY100" s="227" t="s">
        <v>153</v>
      </c>
    </row>
    <row r="101" spans="2:65" s="1" customFormat="1" ht="22.5" customHeight="1">
      <c r="B101" s="43"/>
      <c r="C101" s="228" t="s">
        <v>177</v>
      </c>
      <c r="D101" s="228" t="s">
        <v>150</v>
      </c>
      <c r="E101" s="229" t="s">
        <v>1935</v>
      </c>
      <c r="F101" s="230" t="s">
        <v>1936</v>
      </c>
      <c r="G101" s="231" t="s">
        <v>159</v>
      </c>
      <c r="H101" s="232">
        <v>46</v>
      </c>
      <c r="I101" s="233"/>
      <c r="J101" s="234">
        <f>ROUND(I101*H101,2)</f>
        <v>0</v>
      </c>
      <c r="K101" s="230" t="s">
        <v>21</v>
      </c>
      <c r="L101" s="235"/>
      <c r="M101" s="236" t="s">
        <v>21</v>
      </c>
      <c r="N101" s="237" t="s">
        <v>42</v>
      </c>
      <c r="O101" s="44"/>
      <c r="P101" s="213">
        <f>O101*H101</f>
        <v>0</v>
      </c>
      <c r="Q101" s="213">
        <v>1E-4</v>
      </c>
      <c r="R101" s="213">
        <f>Q101*H101</f>
        <v>4.5999999999999999E-3</v>
      </c>
      <c r="S101" s="213">
        <v>0</v>
      </c>
      <c r="T101" s="214">
        <f>S101*H101</f>
        <v>0</v>
      </c>
      <c r="AR101" s="26" t="s">
        <v>405</v>
      </c>
      <c r="AT101" s="26" t="s">
        <v>150</v>
      </c>
      <c r="AU101" s="26" t="s">
        <v>81</v>
      </c>
      <c r="AY101" s="26" t="s">
        <v>153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79</v>
      </c>
      <c r="BK101" s="215">
        <f>ROUND(I101*H101,2)</f>
        <v>0</v>
      </c>
      <c r="BL101" s="26" t="s">
        <v>258</v>
      </c>
      <c r="BM101" s="26" t="s">
        <v>1937</v>
      </c>
    </row>
    <row r="102" spans="2:65" s="1" customFormat="1" ht="22.5" customHeight="1">
      <c r="B102" s="43"/>
      <c r="C102" s="204" t="s">
        <v>182</v>
      </c>
      <c r="D102" s="204" t="s">
        <v>156</v>
      </c>
      <c r="E102" s="205" t="s">
        <v>1938</v>
      </c>
      <c r="F102" s="206" t="s">
        <v>1939</v>
      </c>
      <c r="G102" s="207" t="s">
        <v>159</v>
      </c>
      <c r="H102" s="208">
        <v>1</v>
      </c>
      <c r="I102" s="209"/>
      <c r="J102" s="210">
        <f>ROUND(I102*H102,2)</f>
        <v>0</v>
      </c>
      <c r="K102" s="206" t="s">
        <v>160</v>
      </c>
      <c r="L102" s="63"/>
      <c r="M102" s="211" t="s">
        <v>21</v>
      </c>
      <c r="N102" s="212" t="s">
        <v>42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258</v>
      </c>
      <c r="AT102" s="26" t="s">
        <v>156</v>
      </c>
      <c r="AU102" s="26" t="s">
        <v>81</v>
      </c>
      <c r="AY102" s="26" t="s">
        <v>153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79</v>
      </c>
      <c r="BK102" s="215">
        <f>ROUND(I102*H102,2)</f>
        <v>0</v>
      </c>
      <c r="BL102" s="26" t="s">
        <v>258</v>
      </c>
      <c r="BM102" s="26" t="s">
        <v>1940</v>
      </c>
    </row>
    <row r="103" spans="2:65" s="1" customFormat="1" ht="22.5" customHeight="1">
      <c r="B103" s="43"/>
      <c r="C103" s="228" t="s">
        <v>186</v>
      </c>
      <c r="D103" s="228" t="s">
        <v>150</v>
      </c>
      <c r="E103" s="229" t="s">
        <v>1941</v>
      </c>
      <c r="F103" s="230" t="s">
        <v>1942</v>
      </c>
      <c r="G103" s="231" t="s">
        <v>159</v>
      </c>
      <c r="H103" s="232">
        <v>1</v>
      </c>
      <c r="I103" s="233"/>
      <c r="J103" s="234">
        <f>ROUND(I103*H103,2)</f>
        <v>0</v>
      </c>
      <c r="K103" s="230" t="s">
        <v>21</v>
      </c>
      <c r="L103" s="235"/>
      <c r="M103" s="236" t="s">
        <v>21</v>
      </c>
      <c r="N103" s="237" t="s">
        <v>42</v>
      </c>
      <c r="O103" s="44"/>
      <c r="P103" s="213">
        <f>O103*H103</f>
        <v>0</v>
      </c>
      <c r="Q103" s="213">
        <v>3.4199999999999999E-3</v>
      </c>
      <c r="R103" s="213">
        <f>Q103*H103</f>
        <v>3.4199999999999999E-3</v>
      </c>
      <c r="S103" s="213">
        <v>0</v>
      </c>
      <c r="T103" s="214">
        <f>S103*H103</f>
        <v>0</v>
      </c>
      <c r="AR103" s="26" t="s">
        <v>405</v>
      </c>
      <c r="AT103" s="26" t="s">
        <v>150</v>
      </c>
      <c r="AU103" s="26" t="s">
        <v>81</v>
      </c>
      <c r="AY103" s="26" t="s">
        <v>153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79</v>
      </c>
      <c r="BK103" s="215">
        <f>ROUND(I103*H103,2)</f>
        <v>0</v>
      </c>
      <c r="BL103" s="26" t="s">
        <v>258</v>
      </c>
      <c r="BM103" s="26" t="s">
        <v>1943</v>
      </c>
    </row>
    <row r="104" spans="2:65" s="11" customFormat="1" ht="37.4" customHeight="1">
      <c r="B104" s="187"/>
      <c r="C104" s="188"/>
      <c r="D104" s="189" t="s">
        <v>70</v>
      </c>
      <c r="E104" s="190" t="s">
        <v>150</v>
      </c>
      <c r="F104" s="190" t="s">
        <v>151</v>
      </c>
      <c r="G104" s="188"/>
      <c r="H104" s="188"/>
      <c r="I104" s="191"/>
      <c r="J104" s="192">
        <f>BK104</f>
        <v>0</v>
      </c>
      <c r="K104" s="188"/>
      <c r="L104" s="193"/>
      <c r="M104" s="194"/>
      <c r="N104" s="195"/>
      <c r="O104" s="195"/>
      <c r="P104" s="196">
        <f>P105+P173</f>
        <v>0</v>
      </c>
      <c r="Q104" s="195"/>
      <c r="R104" s="196">
        <f>R105+R173</f>
        <v>0.74852999999999992</v>
      </c>
      <c r="S104" s="195"/>
      <c r="T104" s="197">
        <f>T105+T173</f>
        <v>0</v>
      </c>
      <c r="AR104" s="198" t="s">
        <v>152</v>
      </c>
      <c r="AT104" s="199" t="s">
        <v>70</v>
      </c>
      <c r="AU104" s="199" t="s">
        <v>71</v>
      </c>
      <c r="AY104" s="198" t="s">
        <v>153</v>
      </c>
      <c r="BK104" s="200">
        <f>BK105+BK173</f>
        <v>0</v>
      </c>
    </row>
    <row r="105" spans="2:65" s="11" customFormat="1" ht="19.899999999999999" customHeight="1">
      <c r="B105" s="187"/>
      <c r="C105" s="188"/>
      <c r="D105" s="201" t="s">
        <v>70</v>
      </c>
      <c r="E105" s="202" t="s">
        <v>154</v>
      </c>
      <c r="F105" s="202" t="s">
        <v>155</v>
      </c>
      <c r="G105" s="188"/>
      <c r="H105" s="188"/>
      <c r="I105" s="191"/>
      <c r="J105" s="203">
        <f>BK105</f>
        <v>0</v>
      </c>
      <c r="K105" s="188"/>
      <c r="L105" s="193"/>
      <c r="M105" s="194"/>
      <c r="N105" s="195"/>
      <c r="O105" s="195"/>
      <c r="P105" s="196">
        <f>SUM(P106:P172)</f>
        <v>0</v>
      </c>
      <c r="Q105" s="195"/>
      <c r="R105" s="196">
        <f>SUM(R106:R172)</f>
        <v>0.63602999999999987</v>
      </c>
      <c r="S105" s="195"/>
      <c r="T105" s="197">
        <f>SUM(T106:T172)</f>
        <v>0</v>
      </c>
      <c r="AR105" s="198" t="s">
        <v>152</v>
      </c>
      <c r="AT105" s="199" t="s">
        <v>70</v>
      </c>
      <c r="AU105" s="199" t="s">
        <v>79</v>
      </c>
      <c r="AY105" s="198" t="s">
        <v>153</v>
      </c>
      <c r="BK105" s="200">
        <f>SUM(BK106:BK172)</f>
        <v>0</v>
      </c>
    </row>
    <row r="106" spans="2:65" s="1" customFormat="1" ht="22.5" customHeight="1">
      <c r="B106" s="43"/>
      <c r="C106" s="204" t="s">
        <v>192</v>
      </c>
      <c r="D106" s="204" t="s">
        <v>156</v>
      </c>
      <c r="E106" s="205" t="s">
        <v>1944</v>
      </c>
      <c r="F106" s="206" t="s">
        <v>1945</v>
      </c>
      <c r="G106" s="207" t="s">
        <v>189</v>
      </c>
      <c r="H106" s="208">
        <v>160</v>
      </c>
      <c r="I106" s="209"/>
      <c r="J106" s="210">
        <f>ROUND(I106*H106,2)</f>
        <v>0</v>
      </c>
      <c r="K106" s="206" t="s">
        <v>180</v>
      </c>
      <c r="L106" s="63"/>
      <c r="M106" s="211" t="s">
        <v>21</v>
      </c>
      <c r="N106" s="212" t="s">
        <v>42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161</v>
      </c>
      <c r="AT106" s="26" t="s">
        <v>156</v>
      </c>
      <c r="AU106" s="26" t="s">
        <v>81</v>
      </c>
      <c r="AY106" s="26" t="s">
        <v>153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79</v>
      </c>
      <c r="BK106" s="215">
        <f>ROUND(I106*H106,2)</f>
        <v>0</v>
      </c>
      <c r="BL106" s="26" t="s">
        <v>161</v>
      </c>
      <c r="BM106" s="26" t="s">
        <v>1946</v>
      </c>
    </row>
    <row r="107" spans="2:65" s="12" customFormat="1">
      <c r="B107" s="216"/>
      <c r="C107" s="217"/>
      <c r="D107" s="218" t="s">
        <v>163</v>
      </c>
      <c r="E107" s="219" t="s">
        <v>21</v>
      </c>
      <c r="F107" s="220" t="s">
        <v>1947</v>
      </c>
      <c r="G107" s="217"/>
      <c r="H107" s="221">
        <v>160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163</v>
      </c>
      <c r="AU107" s="227" t="s">
        <v>81</v>
      </c>
      <c r="AV107" s="12" t="s">
        <v>81</v>
      </c>
      <c r="AW107" s="12" t="s">
        <v>35</v>
      </c>
      <c r="AX107" s="12" t="s">
        <v>79</v>
      </c>
      <c r="AY107" s="227" t="s">
        <v>153</v>
      </c>
    </row>
    <row r="108" spans="2:65" s="1" customFormat="1" ht="22.5" customHeight="1">
      <c r="B108" s="43"/>
      <c r="C108" s="228" t="s">
        <v>196</v>
      </c>
      <c r="D108" s="228" t="s">
        <v>150</v>
      </c>
      <c r="E108" s="229" t="s">
        <v>1948</v>
      </c>
      <c r="F108" s="230" t="s">
        <v>1949</v>
      </c>
      <c r="G108" s="231" t="s">
        <v>159</v>
      </c>
      <c r="H108" s="232">
        <v>160</v>
      </c>
      <c r="I108" s="233"/>
      <c r="J108" s="234">
        <f>ROUND(I108*H108,2)</f>
        <v>0</v>
      </c>
      <c r="K108" s="230" t="s">
        <v>180</v>
      </c>
      <c r="L108" s="235"/>
      <c r="M108" s="236" t="s">
        <v>21</v>
      </c>
      <c r="N108" s="237" t="s">
        <v>42</v>
      </c>
      <c r="O108" s="44"/>
      <c r="P108" s="213">
        <f>O108*H108</f>
        <v>0</v>
      </c>
      <c r="Q108" s="213">
        <v>1.2999999999999999E-4</v>
      </c>
      <c r="R108" s="213">
        <f>Q108*H108</f>
        <v>2.0799999999999999E-2</v>
      </c>
      <c r="S108" s="213">
        <v>0</v>
      </c>
      <c r="T108" s="214">
        <f>S108*H108</f>
        <v>0</v>
      </c>
      <c r="AR108" s="26" t="s">
        <v>167</v>
      </c>
      <c r="AT108" s="26" t="s">
        <v>150</v>
      </c>
      <c r="AU108" s="26" t="s">
        <v>81</v>
      </c>
      <c r="AY108" s="26" t="s">
        <v>153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79</v>
      </c>
      <c r="BK108" s="215">
        <f>ROUND(I108*H108,2)</f>
        <v>0</v>
      </c>
      <c r="BL108" s="26" t="s">
        <v>167</v>
      </c>
      <c r="BM108" s="26" t="s">
        <v>1950</v>
      </c>
    </row>
    <row r="109" spans="2:65" s="1" customFormat="1" ht="22.5" customHeight="1">
      <c r="B109" s="43"/>
      <c r="C109" s="204" t="s">
        <v>201</v>
      </c>
      <c r="D109" s="204" t="s">
        <v>156</v>
      </c>
      <c r="E109" s="205" t="s">
        <v>1951</v>
      </c>
      <c r="F109" s="206" t="s">
        <v>1952</v>
      </c>
      <c r="G109" s="207" t="s">
        <v>189</v>
      </c>
      <c r="H109" s="208">
        <v>60</v>
      </c>
      <c r="I109" s="209"/>
      <c r="J109" s="210">
        <f>ROUND(I109*H109,2)</f>
        <v>0</v>
      </c>
      <c r="K109" s="206" t="s">
        <v>180</v>
      </c>
      <c r="L109" s="63"/>
      <c r="M109" s="211" t="s">
        <v>21</v>
      </c>
      <c r="N109" s="212" t="s">
        <v>42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161</v>
      </c>
      <c r="AT109" s="26" t="s">
        <v>156</v>
      </c>
      <c r="AU109" s="26" t="s">
        <v>81</v>
      </c>
      <c r="AY109" s="26" t="s">
        <v>153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79</v>
      </c>
      <c r="BK109" s="215">
        <f>ROUND(I109*H109,2)</f>
        <v>0</v>
      </c>
      <c r="BL109" s="26" t="s">
        <v>161</v>
      </c>
      <c r="BM109" s="26" t="s">
        <v>1953</v>
      </c>
    </row>
    <row r="110" spans="2:65" s="12" customFormat="1">
      <c r="B110" s="216"/>
      <c r="C110" s="217"/>
      <c r="D110" s="218" t="s">
        <v>163</v>
      </c>
      <c r="E110" s="219" t="s">
        <v>21</v>
      </c>
      <c r="F110" s="220" t="s">
        <v>1954</v>
      </c>
      <c r="G110" s="217"/>
      <c r="H110" s="221">
        <v>60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163</v>
      </c>
      <c r="AU110" s="227" t="s">
        <v>81</v>
      </c>
      <c r="AV110" s="12" t="s">
        <v>81</v>
      </c>
      <c r="AW110" s="12" t="s">
        <v>35</v>
      </c>
      <c r="AX110" s="12" t="s">
        <v>79</v>
      </c>
      <c r="AY110" s="227" t="s">
        <v>153</v>
      </c>
    </row>
    <row r="111" spans="2:65" s="1" customFormat="1" ht="22.5" customHeight="1">
      <c r="B111" s="43"/>
      <c r="C111" s="228" t="s">
        <v>207</v>
      </c>
      <c r="D111" s="228" t="s">
        <v>150</v>
      </c>
      <c r="E111" s="229" t="s">
        <v>1955</v>
      </c>
      <c r="F111" s="230" t="s">
        <v>1956</v>
      </c>
      <c r="G111" s="231" t="s">
        <v>159</v>
      </c>
      <c r="H111" s="232">
        <v>60</v>
      </c>
      <c r="I111" s="233"/>
      <c r="J111" s="234">
        <f>ROUND(I111*H111,2)</f>
        <v>0</v>
      </c>
      <c r="K111" s="230" t="s">
        <v>180</v>
      </c>
      <c r="L111" s="235"/>
      <c r="M111" s="236" t="s">
        <v>21</v>
      </c>
      <c r="N111" s="237" t="s">
        <v>42</v>
      </c>
      <c r="O111" s="44"/>
      <c r="P111" s="213">
        <f>O111*H111</f>
        <v>0</v>
      </c>
      <c r="Q111" s="213">
        <v>3.8999999999999999E-4</v>
      </c>
      <c r="R111" s="213">
        <f>Q111*H111</f>
        <v>2.3400000000000001E-2</v>
      </c>
      <c r="S111" s="213">
        <v>0</v>
      </c>
      <c r="T111" s="214">
        <f>S111*H111</f>
        <v>0</v>
      </c>
      <c r="AR111" s="26" t="s">
        <v>167</v>
      </c>
      <c r="AT111" s="26" t="s">
        <v>150</v>
      </c>
      <c r="AU111" s="26" t="s">
        <v>81</v>
      </c>
      <c r="AY111" s="26" t="s">
        <v>153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79</v>
      </c>
      <c r="BK111" s="215">
        <f>ROUND(I111*H111,2)</f>
        <v>0</v>
      </c>
      <c r="BL111" s="26" t="s">
        <v>167</v>
      </c>
      <c r="BM111" s="26" t="s">
        <v>1957</v>
      </c>
    </row>
    <row r="112" spans="2:65" s="1" customFormat="1" ht="31.5" customHeight="1">
      <c r="B112" s="43"/>
      <c r="C112" s="204" t="s">
        <v>242</v>
      </c>
      <c r="D112" s="204" t="s">
        <v>156</v>
      </c>
      <c r="E112" s="205" t="s">
        <v>1958</v>
      </c>
      <c r="F112" s="206" t="s">
        <v>1959</v>
      </c>
      <c r="G112" s="207" t="s">
        <v>159</v>
      </c>
      <c r="H112" s="208">
        <v>49</v>
      </c>
      <c r="I112" s="209"/>
      <c r="J112" s="210">
        <f>ROUND(I112*H112,2)</f>
        <v>0</v>
      </c>
      <c r="K112" s="206" t="s">
        <v>180</v>
      </c>
      <c r="L112" s="63"/>
      <c r="M112" s="211" t="s">
        <v>21</v>
      </c>
      <c r="N112" s="212" t="s">
        <v>42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161</v>
      </c>
      <c r="AT112" s="26" t="s">
        <v>156</v>
      </c>
      <c r="AU112" s="26" t="s">
        <v>81</v>
      </c>
      <c r="AY112" s="26" t="s">
        <v>153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79</v>
      </c>
      <c r="BK112" s="215">
        <f>ROUND(I112*H112,2)</f>
        <v>0</v>
      </c>
      <c r="BL112" s="26" t="s">
        <v>161</v>
      </c>
      <c r="BM112" s="26" t="s">
        <v>1960</v>
      </c>
    </row>
    <row r="113" spans="2:65" s="12" customFormat="1">
      <c r="B113" s="216"/>
      <c r="C113" s="217"/>
      <c r="D113" s="218" t="s">
        <v>163</v>
      </c>
      <c r="E113" s="219" t="s">
        <v>21</v>
      </c>
      <c r="F113" s="220" t="s">
        <v>1961</v>
      </c>
      <c r="G113" s="217"/>
      <c r="H113" s="221">
        <v>49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163</v>
      </c>
      <c r="AU113" s="227" t="s">
        <v>81</v>
      </c>
      <c r="AV113" s="12" t="s">
        <v>81</v>
      </c>
      <c r="AW113" s="12" t="s">
        <v>35</v>
      </c>
      <c r="AX113" s="12" t="s">
        <v>79</v>
      </c>
      <c r="AY113" s="227" t="s">
        <v>153</v>
      </c>
    </row>
    <row r="114" spans="2:65" s="1" customFormat="1" ht="22.5" customHeight="1">
      <c r="B114" s="43"/>
      <c r="C114" s="228" t="s">
        <v>247</v>
      </c>
      <c r="D114" s="228" t="s">
        <v>150</v>
      </c>
      <c r="E114" s="229" t="s">
        <v>1962</v>
      </c>
      <c r="F114" s="230" t="s">
        <v>1963</v>
      </c>
      <c r="G114" s="231" t="s">
        <v>159</v>
      </c>
      <c r="H114" s="232">
        <v>49</v>
      </c>
      <c r="I114" s="233"/>
      <c r="J114" s="234">
        <f>ROUND(I114*H114,2)</f>
        <v>0</v>
      </c>
      <c r="K114" s="230" t="s">
        <v>180</v>
      </c>
      <c r="L114" s="235"/>
      <c r="M114" s="236" t="s">
        <v>21</v>
      </c>
      <c r="N114" s="237" t="s">
        <v>42</v>
      </c>
      <c r="O114" s="44"/>
      <c r="P114" s="213">
        <f>O114*H114</f>
        <v>0</v>
      </c>
      <c r="Q114" s="213">
        <v>3.0000000000000001E-5</v>
      </c>
      <c r="R114" s="213">
        <f>Q114*H114</f>
        <v>1.47E-3</v>
      </c>
      <c r="S114" s="213">
        <v>0</v>
      </c>
      <c r="T114" s="214">
        <f>S114*H114</f>
        <v>0</v>
      </c>
      <c r="AR114" s="26" t="s">
        <v>167</v>
      </c>
      <c r="AT114" s="26" t="s">
        <v>150</v>
      </c>
      <c r="AU114" s="26" t="s">
        <v>81</v>
      </c>
      <c r="AY114" s="26" t="s">
        <v>153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79</v>
      </c>
      <c r="BK114" s="215">
        <f>ROUND(I114*H114,2)</f>
        <v>0</v>
      </c>
      <c r="BL114" s="26" t="s">
        <v>167</v>
      </c>
      <c r="BM114" s="26" t="s">
        <v>1964</v>
      </c>
    </row>
    <row r="115" spans="2:65" s="1" customFormat="1" ht="22.5" customHeight="1">
      <c r="B115" s="43"/>
      <c r="C115" s="204" t="s">
        <v>251</v>
      </c>
      <c r="D115" s="204" t="s">
        <v>156</v>
      </c>
      <c r="E115" s="205" t="s">
        <v>1965</v>
      </c>
      <c r="F115" s="206" t="s">
        <v>1966</v>
      </c>
      <c r="G115" s="207" t="s">
        <v>159</v>
      </c>
      <c r="H115" s="208">
        <v>82</v>
      </c>
      <c r="I115" s="209"/>
      <c r="J115" s="210">
        <f>ROUND(I115*H115,2)</f>
        <v>0</v>
      </c>
      <c r="K115" s="206" t="s">
        <v>180</v>
      </c>
      <c r="L115" s="63"/>
      <c r="M115" s="211" t="s">
        <v>21</v>
      </c>
      <c r="N115" s="212" t="s">
        <v>42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161</v>
      </c>
      <c r="AT115" s="26" t="s">
        <v>156</v>
      </c>
      <c r="AU115" s="26" t="s">
        <v>81</v>
      </c>
      <c r="AY115" s="26" t="s">
        <v>153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79</v>
      </c>
      <c r="BK115" s="215">
        <f>ROUND(I115*H115,2)</f>
        <v>0</v>
      </c>
      <c r="BL115" s="26" t="s">
        <v>161</v>
      </c>
      <c r="BM115" s="26" t="s">
        <v>1967</v>
      </c>
    </row>
    <row r="116" spans="2:65" s="12" customFormat="1">
      <c r="B116" s="216"/>
      <c r="C116" s="217"/>
      <c r="D116" s="218" t="s">
        <v>163</v>
      </c>
      <c r="E116" s="219" t="s">
        <v>21</v>
      </c>
      <c r="F116" s="220" t="s">
        <v>1968</v>
      </c>
      <c r="G116" s="217"/>
      <c r="H116" s="221">
        <v>82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163</v>
      </c>
      <c r="AU116" s="227" t="s">
        <v>81</v>
      </c>
      <c r="AV116" s="12" t="s">
        <v>81</v>
      </c>
      <c r="AW116" s="12" t="s">
        <v>35</v>
      </c>
      <c r="AX116" s="12" t="s">
        <v>79</v>
      </c>
      <c r="AY116" s="227" t="s">
        <v>153</v>
      </c>
    </row>
    <row r="117" spans="2:65" s="1" customFormat="1" ht="22.5" customHeight="1">
      <c r="B117" s="43"/>
      <c r="C117" s="228" t="s">
        <v>10</v>
      </c>
      <c r="D117" s="228" t="s">
        <v>150</v>
      </c>
      <c r="E117" s="229" t="s">
        <v>1969</v>
      </c>
      <c r="F117" s="230" t="s">
        <v>1970</v>
      </c>
      <c r="G117" s="231" t="s">
        <v>159</v>
      </c>
      <c r="H117" s="232">
        <v>82</v>
      </c>
      <c r="I117" s="233"/>
      <c r="J117" s="234">
        <f t="shared" ref="J117:J123" si="0">ROUND(I117*H117,2)</f>
        <v>0</v>
      </c>
      <c r="K117" s="230" t="s">
        <v>180</v>
      </c>
      <c r="L117" s="235"/>
      <c r="M117" s="236" t="s">
        <v>21</v>
      </c>
      <c r="N117" s="237" t="s">
        <v>42</v>
      </c>
      <c r="O117" s="44"/>
      <c r="P117" s="213">
        <f t="shared" ref="P117:P123" si="1">O117*H117</f>
        <v>0</v>
      </c>
      <c r="Q117" s="213">
        <v>9.0000000000000006E-5</v>
      </c>
      <c r="R117" s="213">
        <f t="shared" ref="R117:R123" si="2">Q117*H117</f>
        <v>7.3800000000000003E-3</v>
      </c>
      <c r="S117" s="213">
        <v>0</v>
      </c>
      <c r="T117" s="214">
        <f t="shared" ref="T117:T123" si="3">S117*H117</f>
        <v>0</v>
      </c>
      <c r="AR117" s="26" t="s">
        <v>167</v>
      </c>
      <c r="AT117" s="26" t="s">
        <v>150</v>
      </c>
      <c r="AU117" s="26" t="s">
        <v>81</v>
      </c>
      <c r="AY117" s="26" t="s">
        <v>153</v>
      </c>
      <c r="BE117" s="215">
        <f t="shared" ref="BE117:BE123" si="4">IF(N117="základní",J117,0)</f>
        <v>0</v>
      </c>
      <c r="BF117" s="215">
        <f t="shared" ref="BF117:BF123" si="5">IF(N117="snížená",J117,0)</f>
        <v>0</v>
      </c>
      <c r="BG117" s="215">
        <f t="shared" ref="BG117:BG123" si="6">IF(N117="zákl. přenesená",J117,0)</f>
        <v>0</v>
      </c>
      <c r="BH117" s="215">
        <f t="shared" ref="BH117:BH123" si="7">IF(N117="sníž. přenesená",J117,0)</f>
        <v>0</v>
      </c>
      <c r="BI117" s="215">
        <f t="shared" ref="BI117:BI123" si="8">IF(N117="nulová",J117,0)</f>
        <v>0</v>
      </c>
      <c r="BJ117" s="26" t="s">
        <v>79</v>
      </c>
      <c r="BK117" s="215">
        <f t="shared" ref="BK117:BK123" si="9">ROUND(I117*H117,2)</f>
        <v>0</v>
      </c>
      <c r="BL117" s="26" t="s">
        <v>167</v>
      </c>
      <c r="BM117" s="26" t="s">
        <v>1971</v>
      </c>
    </row>
    <row r="118" spans="2:65" s="1" customFormat="1" ht="22.5" customHeight="1">
      <c r="B118" s="43"/>
      <c r="C118" s="204" t="s">
        <v>258</v>
      </c>
      <c r="D118" s="204" t="s">
        <v>156</v>
      </c>
      <c r="E118" s="205" t="s">
        <v>1195</v>
      </c>
      <c r="F118" s="206" t="s">
        <v>1196</v>
      </c>
      <c r="G118" s="207" t="s">
        <v>159</v>
      </c>
      <c r="H118" s="208">
        <v>20</v>
      </c>
      <c r="I118" s="209"/>
      <c r="J118" s="210">
        <f t="shared" si="0"/>
        <v>0</v>
      </c>
      <c r="K118" s="206" t="s">
        <v>180</v>
      </c>
      <c r="L118" s="63"/>
      <c r="M118" s="211" t="s">
        <v>21</v>
      </c>
      <c r="N118" s="212" t="s">
        <v>42</v>
      </c>
      <c r="O118" s="44"/>
      <c r="P118" s="213">
        <f t="shared" si="1"/>
        <v>0</v>
      </c>
      <c r="Q118" s="213">
        <v>0</v>
      </c>
      <c r="R118" s="213">
        <f t="shared" si="2"/>
        <v>0</v>
      </c>
      <c r="S118" s="213">
        <v>0</v>
      </c>
      <c r="T118" s="214">
        <f t="shared" si="3"/>
        <v>0</v>
      </c>
      <c r="AR118" s="26" t="s">
        <v>161</v>
      </c>
      <c r="AT118" s="26" t="s">
        <v>156</v>
      </c>
      <c r="AU118" s="26" t="s">
        <v>81</v>
      </c>
      <c r="AY118" s="26" t="s">
        <v>153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6" t="s">
        <v>79</v>
      </c>
      <c r="BK118" s="215">
        <f t="shared" si="9"/>
        <v>0</v>
      </c>
      <c r="BL118" s="26" t="s">
        <v>161</v>
      </c>
      <c r="BM118" s="26" t="s">
        <v>1972</v>
      </c>
    </row>
    <row r="119" spans="2:65" s="1" customFormat="1" ht="31.5" customHeight="1">
      <c r="B119" s="43"/>
      <c r="C119" s="204" t="s">
        <v>225</v>
      </c>
      <c r="D119" s="204" t="s">
        <v>156</v>
      </c>
      <c r="E119" s="205" t="s">
        <v>1973</v>
      </c>
      <c r="F119" s="206" t="s">
        <v>1974</v>
      </c>
      <c r="G119" s="207" t="s">
        <v>159</v>
      </c>
      <c r="H119" s="208">
        <v>8</v>
      </c>
      <c r="I119" s="209"/>
      <c r="J119" s="210">
        <f t="shared" si="0"/>
        <v>0</v>
      </c>
      <c r="K119" s="206" t="s">
        <v>160</v>
      </c>
      <c r="L119" s="63"/>
      <c r="M119" s="211" t="s">
        <v>21</v>
      </c>
      <c r="N119" s="212" t="s">
        <v>42</v>
      </c>
      <c r="O119" s="44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6" t="s">
        <v>161</v>
      </c>
      <c r="AT119" s="26" t="s">
        <v>156</v>
      </c>
      <c r="AU119" s="26" t="s">
        <v>81</v>
      </c>
      <c r="AY119" s="26" t="s">
        <v>153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6" t="s">
        <v>79</v>
      </c>
      <c r="BK119" s="215">
        <f t="shared" si="9"/>
        <v>0</v>
      </c>
      <c r="BL119" s="26" t="s">
        <v>161</v>
      </c>
      <c r="BM119" s="26" t="s">
        <v>1975</v>
      </c>
    </row>
    <row r="120" spans="2:65" s="1" customFormat="1" ht="31.5" customHeight="1">
      <c r="B120" s="43"/>
      <c r="C120" s="204" t="s">
        <v>262</v>
      </c>
      <c r="D120" s="204" t="s">
        <v>156</v>
      </c>
      <c r="E120" s="205" t="s">
        <v>1976</v>
      </c>
      <c r="F120" s="206" t="s">
        <v>1977</v>
      </c>
      <c r="G120" s="207" t="s">
        <v>159</v>
      </c>
      <c r="H120" s="208">
        <v>6</v>
      </c>
      <c r="I120" s="209"/>
      <c r="J120" s="210">
        <f t="shared" si="0"/>
        <v>0</v>
      </c>
      <c r="K120" s="206" t="s">
        <v>180</v>
      </c>
      <c r="L120" s="63"/>
      <c r="M120" s="211" t="s">
        <v>21</v>
      </c>
      <c r="N120" s="212" t="s">
        <v>42</v>
      </c>
      <c r="O120" s="44"/>
      <c r="P120" s="213">
        <f t="shared" si="1"/>
        <v>0</v>
      </c>
      <c r="Q120" s="213">
        <v>0</v>
      </c>
      <c r="R120" s="213">
        <f t="shared" si="2"/>
        <v>0</v>
      </c>
      <c r="S120" s="213">
        <v>0</v>
      </c>
      <c r="T120" s="214">
        <f t="shared" si="3"/>
        <v>0</v>
      </c>
      <c r="AR120" s="26" t="s">
        <v>161</v>
      </c>
      <c r="AT120" s="26" t="s">
        <v>156</v>
      </c>
      <c r="AU120" s="26" t="s">
        <v>81</v>
      </c>
      <c r="AY120" s="26" t="s">
        <v>153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6" t="s">
        <v>79</v>
      </c>
      <c r="BK120" s="215">
        <f t="shared" si="9"/>
        <v>0</v>
      </c>
      <c r="BL120" s="26" t="s">
        <v>161</v>
      </c>
      <c r="BM120" s="26" t="s">
        <v>1978</v>
      </c>
    </row>
    <row r="121" spans="2:65" s="1" customFormat="1" ht="31.5" customHeight="1">
      <c r="B121" s="43"/>
      <c r="C121" s="204" t="s">
        <v>216</v>
      </c>
      <c r="D121" s="204" t="s">
        <v>156</v>
      </c>
      <c r="E121" s="205" t="s">
        <v>1979</v>
      </c>
      <c r="F121" s="206" t="s">
        <v>1980</v>
      </c>
      <c r="G121" s="207" t="s">
        <v>159</v>
      </c>
      <c r="H121" s="208">
        <v>22</v>
      </c>
      <c r="I121" s="209"/>
      <c r="J121" s="210">
        <f t="shared" si="0"/>
        <v>0</v>
      </c>
      <c r="K121" s="206" t="s">
        <v>180</v>
      </c>
      <c r="L121" s="63"/>
      <c r="M121" s="211" t="s">
        <v>21</v>
      </c>
      <c r="N121" s="212" t="s">
        <v>42</v>
      </c>
      <c r="O121" s="44"/>
      <c r="P121" s="213">
        <f t="shared" si="1"/>
        <v>0</v>
      </c>
      <c r="Q121" s="213">
        <v>0</v>
      </c>
      <c r="R121" s="213">
        <f t="shared" si="2"/>
        <v>0</v>
      </c>
      <c r="S121" s="213">
        <v>0</v>
      </c>
      <c r="T121" s="214">
        <f t="shared" si="3"/>
        <v>0</v>
      </c>
      <c r="AR121" s="26" t="s">
        <v>161</v>
      </c>
      <c r="AT121" s="26" t="s">
        <v>156</v>
      </c>
      <c r="AU121" s="26" t="s">
        <v>81</v>
      </c>
      <c r="AY121" s="26" t="s">
        <v>153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6" t="s">
        <v>79</v>
      </c>
      <c r="BK121" s="215">
        <f t="shared" si="9"/>
        <v>0</v>
      </c>
      <c r="BL121" s="26" t="s">
        <v>161</v>
      </c>
      <c r="BM121" s="26" t="s">
        <v>1981</v>
      </c>
    </row>
    <row r="122" spans="2:65" s="1" customFormat="1" ht="31.5" customHeight="1">
      <c r="B122" s="43"/>
      <c r="C122" s="204" t="s">
        <v>221</v>
      </c>
      <c r="D122" s="204" t="s">
        <v>156</v>
      </c>
      <c r="E122" s="205" t="s">
        <v>1982</v>
      </c>
      <c r="F122" s="206" t="s">
        <v>1983</v>
      </c>
      <c r="G122" s="207" t="s">
        <v>159</v>
      </c>
      <c r="H122" s="208">
        <v>6</v>
      </c>
      <c r="I122" s="209"/>
      <c r="J122" s="210">
        <f t="shared" si="0"/>
        <v>0</v>
      </c>
      <c r="K122" s="206" t="s">
        <v>180</v>
      </c>
      <c r="L122" s="63"/>
      <c r="M122" s="211" t="s">
        <v>21</v>
      </c>
      <c r="N122" s="212" t="s">
        <v>42</v>
      </c>
      <c r="O122" s="44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6" t="s">
        <v>161</v>
      </c>
      <c r="AT122" s="26" t="s">
        <v>156</v>
      </c>
      <c r="AU122" s="26" t="s">
        <v>81</v>
      </c>
      <c r="AY122" s="26" t="s">
        <v>153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6" t="s">
        <v>79</v>
      </c>
      <c r="BK122" s="215">
        <f t="shared" si="9"/>
        <v>0</v>
      </c>
      <c r="BL122" s="26" t="s">
        <v>161</v>
      </c>
      <c r="BM122" s="26" t="s">
        <v>1984</v>
      </c>
    </row>
    <row r="123" spans="2:65" s="1" customFormat="1" ht="22.5" customHeight="1">
      <c r="B123" s="43"/>
      <c r="C123" s="204" t="s">
        <v>9</v>
      </c>
      <c r="D123" s="204" t="s">
        <v>156</v>
      </c>
      <c r="E123" s="205" t="s">
        <v>1985</v>
      </c>
      <c r="F123" s="206" t="s">
        <v>1986</v>
      </c>
      <c r="G123" s="207" t="s">
        <v>159</v>
      </c>
      <c r="H123" s="208">
        <v>19</v>
      </c>
      <c r="I123" s="209"/>
      <c r="J123" s="210">
        <f t="shared" si="0"/>
        <v>0</v>
      </c>
      <c r="K123" s="206" t="s">
        <v>180</v>
      </c>
      <c r="L123" s="63"/>
      <c r="M123" s="211" t="s">
        <v>21</v>
      </c>
      <c r="N123" s="212" t="s">
        <v>42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161</v>
      </c>
      <c r="AT123" s="26" t="s">
        <v>156</v>
      </c>
      <c r="AU123" s="26" t="s">
        <v>81</v>
      </c>
      <c r="AY123" s="26" t="s">
        <v>153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79</v>
      </c>
      <c r="BK123" s="215">
        <f t="shared" si="9"/>
        <v>0</v>
      </c>
      <c r="BL123" s="26" t="s">
        <v>161</v>
      </c>
      <c r="BM123" s="26" t="s">
        <v>1987</v>
      </c>
    </row>
    <row r="124" spans="2:65" s="12" customFormat="1">
      <c r="B124" s="216"/>
      <c r="C124" s="217"/>
      <c r="D124" s="218" t="s">
        <v>163</v>
      </c>
      <c r="E124" s="219" t="s">
        <v>21</v>
      </c>
      <c r="F124" s="220" t="s">
        <v>1988</v>
      </c>
      <c r="G124" s="217"/>
      <c r="H124" s="221">
        <v>19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163</v>
      </c>
      <c r="AU124" s="227" t="s">
        <v>81</v>
      </c>
      <c r="AV124" s="12" t="s">
        <v>81</v>
      </c>
      <c r="AW124" s="12" t="s">
        <v>35</v>
      </c>
      <c r="AX124" s="12" t="s">
        <v>79</v>
      </c>
      <c r="AY124" s="227" t="s">
        <v>153</v>
      </c>
    </row>
    <row r="125" spans="2:65" s="1" customFormat="1" ht="22.5" customHeight="1">
      <c r="B125" s="43"/>
      <c r="C125" s="228" t="s">
        <v>232</v>
      </c>
      <c r="D125" s="228" t="s">
        <v>150</v>
      </c>
      <c r="E125" s="229" t="s">
        <v>1989</v>
      </c>
      <c r="F125" s="230" t="s">
        <v>1990</v>
      </c>
      <c r="G125" s="231" t="s">
        <v>159</v>
      </c>
      <c r="H125" s="232">
        <v>19</v>
      </c>
      <c r="I125" s="233"/>
      <c r="J125" s="234">
        <f>ROUND(I125*H125,2)</f>
        <v>0</v>
      </c>
      <c r="K125" s="230" t="s">
        <v>180</v>
      </c>
      <c r="L125" s="235"/>
      <c r="M125" s="236" t="s">
        <v>21</v>
      </c>
      <c r="N125" s="237" t="s">
        <v>42</v>
      </c>
      <c r="O125" s="44"/>
      <c r="P125" s="213">
        <f>O125*H125</f>
        <v>0</v>
      </c>
      <c r="Q125" s="213">
        <v>2.0000000000000002E-5</v>
      </c>
      <c r="R125" s="213">
        <f>Q125*H125</f>
        <v>3.8000000000000002E-4</v>
      </c>
      <c r="S125" s="213">
        <v>0</v>
      </c>
      <c r="T125" s="214">
        <f>S125*H125</f>
        <v>0</v>
      </c>
      <c r="AR125" s="26" t="s">
        <v>167</v>
      </c>
      <c r="AT125" s="26" t="s">
        <v>150</v>
      </c>
      <c r="AU125" s="26" t="s">
        <v>81</v>
      </c>
      <c r="AY125" s="26" t="s">
        <v>153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79</v>
      </c>
      <c r="BK125" s="215">
        <f>ROUND(I125*H125,2)</f>
        <v>0</v>
      </c>
      <c r="BL125" s="26" t="s">
        <v>167</v>
      </c>
      <c r="BM125" s="26" t="s">
        <v>1991</v>
      </c>
    </row>
    <row r="126" spans="2:65" s="1" customFormat="1" ht="22.5" customHeight="1">
      <c r="B126" s="43"/>
      <c r="C126" s="204" t="s">
        <v>236</v>
      </c>
      <c r="D126" s="204" t="s">
        <v>156</v>
      </c>
      <c r="E126" s="205" t="s">
        <v>1992</v>
      </c>
      <c r="F126" s="206" t="s">
        <v>1993</v>
      </c>
      <c r="G126" s="207" t="s">
        <v>159</v>
      </c>
      <c r="H126" s="208">
        <v>10</v>
      </c>
      <c r="I126" s="209"/>
      <c r="J126" s="210">
        <f>ROUND(I126*H126,2)</f>
        <v>0</v>
      </c>
      <c r="K126" s="206" t="s">
        <v>180</v>
      </c>
      <c r="L126" s="63"/>
      <c r="M126" s="211" t="s">
        <v>21</v>
      </c>
      <c r="N126" s="212" t="s">
        <v>42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161</v>
      </c>
      <c r="AT126" s="26" t="s">
        <v>156</v>
      </c>
      <c r="AU126" s="26" t="s">
        <v>81</v>
      </c>
      <c r="AY126" s="26" t="s">
        <v>153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79</v>
      </c>
      <c r="BK126" s="215">
        <f>ROUND(I126*H126,2)</f>
        <v>0</v>
      </c>
      <c r="BL126" s="26" t="s">
        <v>161</v>
      </c>
      <c r="BM126" s="26" t="s">
        <v>1994</v>
      </c>
    </row>
    <row r="127" spans="2:65" s="1" customFormat="1" ht="22.5" customHeight="1">
      <c r="B127" s="43"/>
      <c r="C127" s="228" t="s">
        <v>270</v>
      </c>
      <c r="D127" s="228" t="s">
        <v>150</v>
      </c>
      <c r="E127" s="229" t="s">
        <v>1995</v>
      </c>
      <c r="F127" s="230" t="s">
        <v>1996</v>
      </c>
      <c r="G127" s="231" t="s">
        <v>159</v>
      </c>
      <c r="H127" s="232">
        <v>10</v>
      </c>
      <c r="I127" s="233"/>
      <c r="J127" s="234">
        <f>ROUND(I127*H127,2)</f>
        <v>0</v>
      </c>
      <c r="K127" s="230" t="s">
        <v>180</v>
      </c>
      <c r="L127" s="235"/>
      <c r="M127" s="236" t="s">
        <v>21</v>
      </c>
      <c r="N127" s="237" t="s">
        <v>42</v>
      </c>
      <c r="O127" s="44"/>
      <c r="P127" s="213">
        <f>O127*H127</f>
        <v>0</v>
      </c>
      <c r="Q127" s="213">
        <v>5.0000000000000002E-5</v>
      </c>
      <c r="R127" s="213">
        <f>Q127*H127</f>
        <v>5.0000000000000001E-4</v>
      </c>
      <c r="S127" s="213">
        <v>0</v>
      </c>
      <c r="T127" s="214">
        <f>S127*H127</f>
        <v>0</v>
      </c>
      <c r="AR127" s="26" t="s">
        <v>167</v>
      </c>
      <c r="AT127" s="26" t="s">
        <v>150</v>
      </c>
      <c r="AU127" s="26" t="s">
        <v>81</v>
      </c>
      <c r="AY127" s="26" t="s">
        <v>153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79</v>
      </c>
      <c r="BK127" s="215">
        <f>ROUND(I127*H127,2)</f>
        <v>0</v>
      </c>
      <c r="BL127" s="26" t="s">
        <v>167</v>
      </c>
      <c r="BM127" s="26" t="s">
        <v>1997</v>
      </c>
    </row>
    <row r="128" spans="2:65" s="1" customFormat="1" ht="22.5" customHeight="1">
      <c r="B128" s="43"/>
      <c r="C128" s="204" t="s">
        <v>278</v>
      </c>
      <c r="D128" s="204" t="s">
        <v>156</v>
      </c>
      <c r="E128" s="205" t="s">
        <v>1998</v>
      </c>
      <c r="F128" s="206" t="s">
        <v>1999</v>
      </c>
      <c r="G128" s="207" t="s">
        <v>159</v>
      </c>
      <c r="H128" s="208">
        <v>15</v>
      </c>
      <c r="I128" s="209"/>
      <c r="J128" s="210">
        <f>ROUND(I128*H128,2)</f>
        <v>0</v>
      </c>
      <c r="K128" s="206" t="s">
        <v>180</v>
      </c>
      <c r="L128" s="63"/>
      <c r="M128" s="211" t="s">
        <v>21</v>
      </c>
      <c r="N128" s="212" t="s">
        <v>42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161</v>
      </c>
      <c r="AT128" s="26" t="s">
        <v>156</v>
      </c>
      <c r="AU128" s="26" t="s">
        <v>81</v>
      </c>
      <c r="AY128" s="26" t="s">
        <v>153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79</v>
      </c>
      <c r="BK128" s="215">
        <f>ROUND(I128*H128,2)</f>
        <v>0</v>
      </c>
      <c r="BL128" s="26" t="s">
        <v>161</v>
      </c>
      <c r="BM128" s="26" t="s">
        <v>2000</v>
      </c>
    </row>
    <row r="129" spans="2:65" s="12" customFormat="1">
      <c r="B129" s="216"/>
      <c r="C129" s="217"/>
      <c r="D129" s="218" t="s">
        <v>163</v>
      </c>
      <c r="E129" s="219" t="s">
        <v>21</v>
      </c>
      <c r="F129" s="220" t="s">
        <v>2001</v>
      </c>
      <c r="G129" s="217"/>
      <c r="H129" s="221">
        <v>15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163</v>
      </c>
      <c r="AU129" s="227" t="s">
        <v>81</v>
      </c>
      <c r="AV129" s="12" t="s">
        <v>81</v>
      </c>
      <c r="AW129" s="12" t="s">
        <v>35</v>
      </c>
      <c r="AX129" s="12" t="s">
        <v>79</v>
      </c>
      <c r="AY129" s="227" t="s">
        <v>153</v>
      </c>
    </row>
    <row r="130" spans="2:65" s="1" customFormat="1" ht="22.5" customHeight="1">
      <c r="B130" s="43"/>
      <c r="C130" s="228" t="s">
        <v>282</v>
      </c>
      <c r="D130" s="228" t="s">
        <v>150</v>
      </c>
      <c r="E130" s="229" t="s">
        <v>2002</v>
      </c>
      <c r="F130" s="230" t="s">
        <v>2003</v>
      </c>
      <c r="G130" s="231" t="s">
        <v>159</v>
      </c>
      <c r="H130" s="232">
        <v>15</v>
      </c>
      <c r="I130" s="233"/>
      <c r="J130" s="234">
        <f>ROUND(I130*H130,2)</f>
        <v>0</v>
      </c>
      <c r="K130" s="230" t="s">
        <v>180</v>
      </c>
      <c r="L130" s="235"/>
      <c r="M130" s="236" t="s">
        <v>21</v>
      </c>
      <c r="N130" s="237" t="s">
        <v>42</v>
      </c>
      <c r="O130" s="44"/>
      <c r="P130" s="213">
        <f>O130*H130</f>
        <v>0</v>
      </c>
      <c r="Q130" s="213">
        <v>6.0000000000000002E-5</v>
      </c>
      <c r="R130" s="213">
        <f>Q130*H130</f>
        <v>8.9999999999999998E-4</v>
      </c>
      <c r="S130" s="213">
        <v>0</v>
      </c>
      <c r="T130" s="214">
        <f>S130*H130</f>
        <v>0</v>
      </c>
      <c r="AR130" s="26" t="s">
        <v>167</v>
      </c>
      <c r="AT130" s="26" t="s">
        <v>150</v>
      </c>
      <c r="AU130" s="26" t="s">
        <v>81</v>
      </c>
      <c r="AY130" s="26" t="s">
        <v>153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79</v>
      </c>
      <c r="BK130" s="215">
        <f>ROUND(I130*H130,2)</f>
        <v>0</v>
      </c>
      <c r="BL130" s="26" t="s">
        <v>167</v>
      </c>
      <c r="BM130" s="26" t="s">
        <v>2004</v>
      </c>
    </row>
    <row r="131" spans="2:65" s="1" customFormat="1" ht="22.5" customHeight="1">
      <c r="B131" s="43"/>
      <c r="C131" s="204" t="s">
        <v>288</v>
      </c>
      <c r="D131" s="204" t="s">
        <v>156</v>
      </c>
      <c r="E131" s="205" t="s">
        <v>2005</v>
      </c>
      <c r="F131" s="206" t="s">
        <v>2006</v>
      </c>
      <c r="G131" s="207" t="s">
        <v>159</v>
      </c>
      <c r="H131" s="208">
        <v>5</v>
      </c>
      <c r="I131" s="209"/>
      <c r="J131" s="210">
        <f>ROUND(I131*H131,2)</f>
        <v>0</v>
      </c>
      <c r="K131" s="206" t="s">
        <v>180</v>
      </c>
      <c r="L131" s="63"/>
      <c r="M131" s="211" t="s">
        <v>21</v>
      </c>
      <c r="N131" s="212" t="s">
        <v>42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161</v>
      </c>
      <c r="AT131" s="26" t="s">
        <v>156</v>
      </c>
      <c r="AU131" s="26" t="s">
        <v>81</v>
      </c>
      <c r="AY131" s="26" t="s">
        <v>153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79</v>
      </c>
      <c r="BK131" s="215">
        <f>ROUND(I131*H131,2)</f>
        <v>0</v>
      </c>
      <c r="BL131" s="26" t="s">
        <v>161</v>
      </c>
      <c r="BM131" s="26" t="s">
        <v>2007</v>
      </c>
    </row>
    <row r="132" spans="2:65" s="1" customFormat="1" ht="22.5" customHeight="1">
      <c r="B132" s="43"/>
      <c r="C132" s="228" t="s">
        <v>294</v>
      </c>
      <c r="D132" s="228" t="s">
        <v>150</v>
      </c>
      <c r="E132" s="229" t="s">
        <v>2008</v>
      </c>
      <c r="F132" s="230" t="s">
        <v>2009</v>
      </c>
      <c r="G132" s="231" t="s">
        <v>159</v>
      </c>
      <c r="H132" s="232">
        <v>5</v>
      </c>
      <c r="I132" s="233"/>
      <c r="J132" s="234">
        <f>ROUND(I132*H132,2)</f>
        <v>0</v>
      </c>
      <c r="K132" s="230" t="s">
        <v>180</v>
      </c>
      <c r="L132" s="235"/>
      <c r="M132" s="236" t="s">
        <v>21</v>
      </c>
      <c r="N132" s="237" t="s">
        <v>42</v>
      </c>
      <c r="O132" s="44"/>
      <c r="P132" s="213">
        <f>O132*H132</f>
        <v>0</v>
      </c>
      <c r="Q132" s="213">
        <v>2.5999999999999999E-3</v>
      </c>
      <c r="R132" s="213">
        <f>Q132*H132</f>
        <v>1.2999999999999999E-2</v>
      </c>
      <c r="S132" s="213">
        <v>0</v>
      </c>
      <c r="T132" s="214">
        <f>S132*H132</f>
        <v>0</v>
      </c>
      <c r="AR132" s="26" t="s">
        <v>167</v>
      </c>
      <c r="AT132" s="26" t="s">
        <v>150</v>
      </c>
      <c r="AU132" s="26" t="s">
        <v>81</v>
      </c>
      <c r="AY132" s="26" t="s">
        <v>153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79</v>
      </c>
      <c r="BK132" s="215">
        <f>ROUND(I132*H132,2)</f>
        <v>0</v>
      </c>
      <c r="BL132" s="26" t="s">
        <v>167</v>
      </c>
      <c r="BM132" s="26" t="s">
        <v>2010</v>
      </c>
    </row>
    <row r="133" spans="2:65" s="1" customFormat="1" ht="22.5" customHeight="1">
      <c r="B133" s="43"/>
      <c r="C133" s="204" t="s">
        <v>299</v>
      </c>
      <c r="D133" s="204" t="s">
        <v>156</v>
      </c>
      <c r="E133" s="205" t="s">
        <v>2011</v>
      </c>
      <c r="F133" s="206" t="s">
        <v>2012</v>
      </c>
      <c r="G133" s="207" t="s">
        <v>159</v>
      </c>
      <c r="H133" s="208">
        <v>24</v>
      </c>
      <c r="I133" s="209"/>
      <c r="J133" s="210">
        <f>ROUND(I133*H133,2)</f>
        <v>0</v>
      </c>
      <c r="K133" s="206" t="s">
        <v>180</v>
      </c>
      <c r="L133" s="63"/>
      <c r="M133" s="211" t="s">
        <v>21</v>
      </c>
      <c r="N133" s="212" t="s">
        <v>42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161</v>
      </c>
      <c r="AT133" s="26" t="s">
        <v>156</v>
      </c>
      <c r="AU133" s="26" t="s">
        <v>81</v>
      </c>
      <c r="AY133" s="26" t="s">
        <v>153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79</v>
      </c>
      <c r="BK133" s="215">
        <f>ROUND(I133*H133,2)</f>
        <v>0</v>
      </c>
      <c r="BL133" s="26" t="s">
        <v>161</v>
      </c>
      <c r="BM133" s="26" t="s">
        <v>2013</v>
      </c>
    </row>
    <row r="134" spans="2:65" s="12" customFormat="1">
      <c r="B134" s="216"/>
      <c r="C134" s="217"/>
      <c r="D134" s="218" t="s">
        <v>163</v>
      </c>
      <c r="E134" s="219" t="s">
        <v>21</v>
      </c>
      <c r="F134" s="220" t="s">
        <v>2014</v>
      </c>
      <c r="G134" s="217"/>
      <c r="H134" s="221">
        <v>24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163</v>
      </c>
      <c r="AU134" s="227" t="s">
        <v>81</v>
      </c>
      <c r="AV134" s="12" t="s">
        <v>81</v>
      </c>
      <c r="AW134" s="12" t="s">
        <v>35</v>
      </c>
      <c r="AX134" s="12" t="s">
        <v>79</v>
      </c>
      <c r="AY134" s="227" t="s">
        <v>153</v>
      </c>
    </row>
    <row r="135" spans="2:65" s="1" customFormat="1" ht="22.5" customHeight="1">
      <c r="B135" s="43"/>
      <c r="C135" s="228" t="s">
        <v>399</v>
      </c>
      <c r="D135" s="228" t="s">
        <v>150</v>
      </c>
      <c r="E135" s="229" t="s">
        <v>2015</v>
      </c>
      <c r="F135" s="230" t="s">
        <v>2016</v>
      </c>
      <c r="G135" s="231" t="s">
        <v>159</v>
      </c>
      <c r="H135" s="232">
        <v>24</v>
      </c>
      <c r="I135" s="233"/>
      <c r="J135" s="234">
        <f>ROUND(I135*H135,2)</f>
        <v>0</v>
      </c>
      <c r="K135" s="230" t="s">
        <v>180</v>
      </c>
      <c r="L135" s="235"/>
      <c r="M135" s="236" t="s">
        <v>21</v>
      </c>
      <c r="N135" s="237" t="s">
        <v>42</v>
      </c>
      <c r="O135" s="44"/>
      <c r="P135" s="213">
        <f>O135*H135</f>
        <v>0</v>
      </c>
      <c r="Q135" s="213">
        <v>4.1999999999999997E-3</v>
      </c>
      <c r="R135" s="213">
        <f>Q135*H135</f>
        <v>0.1008</v>
      </c>
      <c r="S135" s="213">
        <v>0</v>
      </c>
      <c r="T135" s="214">
        <f>S135*H135</f>
        <v>0</v>
      </c>
      <c r="AR135" s="26" t="s">
        <v>167</v>
      </c>
      <c r="AT135" s="26" t="s">
        <v>150</v>
      </c>
      <c r="AU135" s="26" t="s">
        <v>81</v>
      </c>
      <c r="AY135" s="26" t="s">
        <v>153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6" t="s">
        <v>79</v>
      </c>
      <c r="BK135" s="215">
        <f>ROUND(I135*H135,2)</f>
        <v>0</v>
      </c>
      <c r="BL135" s="26" t="s">
        <v>167</v>
      </c>
      <c r="BM135" s="26" t="s">
        <v>2017</v>
      </c>
    </row>
    <row r="136" spans="2:65" s="1" customFormat="1" ht="22.5" customHeight="1">
      <c r="B136" s="43"/>
      <c r="C136" s="204" t="s">
        <v>403</v>
      </c>
      <c r="D136" s="204" t="s">
        <v>156</v>
      </c>
      <c r="E136" s="205" t="s">
        <v>2018</v>
      </c>
      <c r="F136" s="206" t="s">
        <v>2019</v>
      </c>
      <c r="G136" s="207" t="s">
        <v>159</v>
      </c>
      <c r="H136" s="208">
        <v>37</v>
      </c>
      <c r="I136" s="209"/>
      <c r="J136" s="210">
        <f>ROUND(I136*H136,2)</f>
        <v>0</v>
      </c>
      <c r="K136" s="206" t="s">
        <v>180</v>
      </c>
      <c r="L136" s="63"/>
      <c r="M136" s="211" t="s">
        <v>21</v>
      </c>
      <c r="N136" s="212" t="s">
        <v>42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161</v>
      </c>
      <c r="AT136" s="26" t="s">
        <v>156</v>
      </c>
      <c r="AU136" s="26" t="s">
        <v>81</v>
      </c>
      <c r="AY136" s="26" t="s">
        <v>153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79</v>
      </c>
      <c r="BK136" s="215">
        <f>ROUND(I136*H136,2)</f>
        <v>0</v>
      </c>
      <c r="BL136" s="26" t="s">
        <v>161</v>
      </c>
      <c r="BM136" s="26" t="s">
        <v>2020</v>
      </c>
    </row>
    <row r="137" spans="2:65" s="12" customFormat="1">
      <c r="B137" s="216"/>
      <c r="C137" s="217"/>
      <c r="D137" s="218" t="s">
        <v>163</v>
      </c>
      <c r="E137" s="219" t="s">
        <v>21</v>
      </c>
      <c r="F137" s="220" t="s">
        <v>2021</v>
      </c>
      <c r="G137" s="217"/>
      <c r="H137" s="221">
        <v>37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163</v>
      </c>
      <c r="AU137" s="227" t="s">
        <v>81</v>
      </c>
      <c r="AV137" s="12" t="s">
        <v>81</v>
      </c>
      <c r="AW137" s="12" t="s">
        <v>35</v>
      </c>
      <c r="AX137" s="12" t="s">
        <v>79</v>
      </c>
      <c r="AY137" s="227" t="s">
        <v>153</v>
      </c>
    </row>
    <row r="138" spans="2:65" s="1" customFormat="1" ht="22.5" customHeight="1">
      <c r="B138" s="43"/>
      <c r="C138" s="228" t="s">
        <v>405</v>
      </c>
      <c r="D138" s="228" t="s">
        <v>150</v>
      </c>
      <c r="E138" s="229" t="s">
        <v>2022</v>
      </c>
      <c r="F138" s="230" t="s">
        <v>2023</v>
      </c>
      <c r="G138" s="231" t="s">
        <v>159</v>
      </c>
      <c r="H138" s="232">
        <v>37</v>
      </c>
      <c r="I138" s="233"/>
      <c r="J138" s="234">
        <f>ROUND(I138*H138,2)</f>
        <v>0</v>
      </c>
      <c r="K138" s="230" t="s">
        <v>180</v>
      </c>
      <c r="L138" s="235"/>
      <c r="M138" s="236" t="s">
        <v>21</v>
      </c>
      <c r="N138" s="237" t="s">
        <v>42</v>
      </c>
      <c r="O138" s="44"/>
      <c r="P138" s="213">
        <f>O138*H138</f>
        <v>0</v>
      </c>
      <c r="Q138" s="213">
        <v>4.1999999999999997E-3</v>
      </c>
      <c r="R138" s="213">
        <f>Q138*H138</f>
        <v>0.15539999999999998</v>
      </c>
      <c r="S138" s="213">
        <v>0</v>
      </c>
      <c r="T138" s="214">
        <f>S138*H138</f>
        <v>0</v>
      </c>
      <c r="AR138" s="26" t="s">
        <v>167</v>
      </c>
      <c r="AT138" s="26" t="s">
        <v>150</v>
      </c>
      <c r="AU138" s="26" t="s">
        <v>81</v>
      </c>
      <c r="AY138" s="26" t="s">
        <v>153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79</v>
      </c>
      <c r="BK138" s="215">
        <f>ROUND(I138*H138,2)</f>
        <v>0</v>
      </c>
      <c r="BL138" s="26" t="s">
        <v>167</v>
      </c>
      <c r="BM138" s="26" t="s">
        <v>2024</v>
      </c>
    </row>
    <row r="139" spans="2:65" s="1" customFormat="1" ht="22.5" customHeight="1">
      <c r="B139" s="43"/>
      <c r="C139" s="204" t="s">
        <v>409</v>
      </c>
      <c r="D139" s="204" t="s">
        <v>156</v>
      </c>
      <c r="E139" s="205" t="s">
        <v>2025</v>
      </c>
      <c r="F139" s="206" t="s">
        <v>2026</v>
      </c>
      <c r="G139" s="207" t="s">
        <v>159</v>
      </c>
      <c r="H139" s="208">
        <v>19</v>
      </c>
      <c r="I139" s="209"/>
      <c r="J139" s="210">
        <f>ROUND(I139*H139,2)</f>
        <v>0</v>
      </c>
      <c r="K139" s="206" t="s">
        <v>180</v>
      </c>
      <c r="L139" s="63"/>
      <c r="M139" s="211" t="s">
        <v>21</v>
      </c>
      <c r="N139" s="212" t="s">
        <v>42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161</v>
      </c>
      <c r="AT139" s="26" t="s">
        <v>156</v>
      </c>
      <c r="AU139" s="26" t="s">
        <v>81</v>
      </c>
      <c r="AY139" s="26" t="s">
        <v>153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79</v>
      </c>
      <c r="BK139" s="215">
        <f>ROUND(I139*H139,2)</f>
        <v>0</v>
      </c>
      <c r="BL139" s="26" t="s">
        <v>161</v>
      </c>
      <c r="BM139" s="26" t="s">
        <v>2027</v>
      </c>
    </row>
    <row r="140" spans="2:65" s="12" customFormat="1">
      <c r="B140" s="216"/>
      <c r="C140" s="217"/>
      <c r="D140" s="218" t="s">
        <v>163</v>
      </c>
      <c r="E140" s="219" t="s">
        <v>21</v>
      </c>
      <c r="F140" s="220" t="s">
        <v>2028</v>
      </c>
      <c r="G140" s="217"/>
      <c r="H140" s="221">
        <v>19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163</v>
      </c>
      <c r="AU140" s="227" t="s">
        <v>81</v>
      </c>
      <c r="AV140" s="12" t="s">
        <v>81</v>
      </c>
      <c r="AW140" s="12" t="s">
        <v>35</v>
      </c>
      <c r="AX140" s="12" t="s">
        <v>79</v>
      </c>
      <c r="AY140" s="227" t="s">
        <v>153</v>
      </c>
    </row>
    <row r="141" spans="2:65" s="1" customFormat="1" ht="22.5" customHeight="1">
      <c r="B141" s="43"/>
      <c r="C141" s="228" t="s">
        <v>413</v>
      </c>
      <c r="D141" s="228" t="s">
        <v>150</v>
      </c>
      <c r="E141" s="229" t="s">
        <v>2029</v>
      </c>
      <c r="F141" s="230" t="s">
        <v>2030</v>
      </c>
      <c r="G141" s="231" t="s">
        <v>159</v>
      </c>
      <c r="H141" s="232">
        <v>19</v>
      </c>
      <c r="I141" s="233"/>
      <c r="J141" s="234">
        <f t="shared" ref="J141:J148" si="10">ROUND(I141*H141,2)</f>
        <v>0</v>
      </c>
      <c r="K141" s="230" t="s">
        <v>180</v>
      </c>
      <c r="L141" s="235"/>
      <c r="M141" s="236" t="s">
        <v>21</v>
      </c>
      <c r="N141" s="237" t="s">
        <v>42</v>
      </c>
      <c r="O141" s="44"/>
      <c r="P141" s="213">
        <f t="shared" ref="P141:P148" si="11">O141*H141</f>
        <v>0</v>
      </c>
      <c r="Q141" s="213">
        <v>5.0000000000000001E-3</v>
      </c>
      <c r="R141" s="213">
        <f t="shared" ref="R141:R148" si="12">Q141*H141</f>
        <v>9.5000000000000001E-2</v>
      </c>
      <c r="S141" s="213">
        <v>0</v>
      </c>
      <c r="T141" s="214">
        <f t="shared" ref="T141:T148" si="13">S141*H141</f>
        <v>0</v>
      </c>
      <c r="AR141" s="26" t="s">
        <v>167</v>
      </c>
      <c r="AT141" s="26" t="s">
        <v>150</v>
      </c>
      <c r="AU141" s="26" t="s">
        <v>81</v>
      </c>
      <c r="AY141" s="26" t="s">
        <v>153</v>
      </c>
      <c r="BE141" s="215">
        <f t="shared" ref="BE141:BE148" si="14">IF(N141="základní",J141,0)</f>
        <v>0</v>
      </c>
      <c r="BF141" s="215">
        <f t="shared" ref="BF141:BF148" si="15">IF(N141="snížená",J141,0)</f>
        <v>0</v>
      </c>
      <c r="BG141" s="215">
        <f t="shared" ref="BG141:BG148" si="16">IF(N141="zákl. přenesená",J141,0)</f>
        <v>0</v>
      </c>
      <c r="BH141" s="215">
        <f t="shared" ref="BH141:BH148" si="17">IF(N141="sníž. přenesená",J141,0)</f>
        <v>0</v>
      </c>
      <c r="BI141" s="215">
        <f t="shared" ref="BI141:BI148" si="18">IF(N141="nulová",J141,0)</f>
        <v>0</v>
      </c>
      <c r="BJ141" s="26" t="s">
        <v>79</v>
      </c>
      <c r="BK141" s="215">
        <f t="shared" ref="BK141:BK148" si="19">ROUND(I141*H141,2)</f>
        <v>0</v>
      </c>
      <c r="BL141" s="26" t="s">
        <v>167</v>
      </c>
      <c r="BM141" s="26" t="s">
        <v>2031</v>
      </c>
    </row>
    <row r="142" spans="2:65" s="1" customFormat="1" ht="22.5" customHeight="1">
      <c r="B142" s="43"/>
      <c r="C142" s="204" t="s">
        <v>573</v>
      </c>
      <c r="D142" s="204" t="s">
        <v>156</v>
      </c>
      <c r="E142" s="205" t="s">
        <v>2032</v>
      </c>
      <c r="F142" s="206" t="s">
        <v>2033</v>
      </c>
      <c r="G142" s="207" t="s">
        <v>159</v>
      </c>
      <c r="H142" s="208">
        <v>3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42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161</v>
      </c>
      <c r="AT142" s="26" t="s">
        <v>156</v>
      </c>
      <c r="AU142" s="26" t="s">
        <v>81</v>
      </c>
      <c r="AY142" s="26" t="s">
        <v>153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79</v>
      </c>
      <c r="BK142" s="215">
        <f t="shared" si="19"/>
        <v>0</v>
      </c>
      <c r="BL142" s="26" t="s">
        <v>161</v>
      </c>
      <c r="BM142" s="26" t="s">
        <v>2034</v>
      </c>
    </row>
    <row r="143" spans="2:65" s="1" customFormat="1" ht="31.5" customHeight="1">
      <c r="B143" s="43"/>
      <c r="C143" s="228" t="s">
        <v>577</v>
      </c>
      <c r="D143" s="228" t="s">
        <v>150</v>
      </c>
      <c r="E143" s="229" t="s">
        <v>2035</v>
      </c>
      <c r="F143" s="230" t="s">
        <v>2036</v>
      </c>
      <c r="G143" s="231" t="s">
        <v>159</v>
      </c>
      <c r="H143" s="232">
        <v>3</v>
      </c>
      <c r="I143" s="233"/>
      <c r="J143" s="234">
        <f t="shared" si="10"/>
        <v>0</v>
      </c>
      <c r="K143" s="230" t="s">
        <v>21</v>
      </c>
      <c r="L143" s="235"/>
      <c r="M143" s="236" t="s">
        <v>21</v>
      </c>
      <c r="N143" s="237" t="s">
        <v>42</v>
      </c>
      <c r="O143" s="44"/>
      <c r="P143" s="213">
        <f t="shared" si="11"/>
        <v>0</v>
      </c>
      <c r="Q143" s="213">
        <v>6.1999999999999998E-3</v>
      </c>
      <c r="R143" s="213">
        <f t="shared" si="12"/>
        <v>1.8599999999999998E-2</v>
      </c>
      <c r="S143" s="213">
        <v>0</v>
      </c>
      <c r="T143" s="214">
        <f t="shared" si="13"/>
        <v>0</v>
      </c>
      <c r="AR143" s="26" t="s">
        <v>167</v>
      </c>
      <c r="AT143" s="26" t="s">
        <v>150</v>
      </c>
      <c r="AU143" s="26" t="s">
        <v>81</v>
      </c>
      <c r="AY143" s="26" t="s">
        <v>153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79</v>
      </c>
      <c r="BK143" s="215">
        <f t="shared" si="19"/>
        <v>0</v>
      </c>
      <c r="BL143" s="26" t="s">
        <v>167</v>
      </c>
      <c r="BM143" s="26" t="s">
        <v>2037</v>
      </c>
    </row>
    <row r="144" spans="2:65" s="1" customFormat="1" ht="22.5" customHeight="1">
      <c r="B144" s="43"/>
      <c r="C144" s="204" t="s">
        <v>417</v>
      </c>
      <c r="D144" s="204" t="s">
        <v>156</v>
      </c>
      <c r="E144" s="205" t="s">
        <v>1269</v>
      </c>
      <c r="F144" s="206" t="s">
        <v>1270</v>
      </c>
      <c r="G144" s="207" t="s">
        <v>189</v>
      </c>
      <c r="H144" s="208">
        <v>30</v>
      </c>
      <c r="I144" s="209"/>
      <c r="J144" s="210">
        <f t="shared" si="10"/>
        <v>0</v>
      </c>
      <c r="K144" s="206" t="s">
        <v>180</v>
      </c>
      <c r="L144" s="63"/>
      <c r="M144" s="211" t="s">
        <v>21</v>
      </c>
      <c r="N144" s="212" t="s">
        <v>42</v>
      </c>
      <c r="O144" s="44"/>
      <c r="P144" s="213">
        <f t="shared" si="11"/>
        <v>0</v>
      </c>
      <c r="Q144" s="213">
        <v>0</v>
      </c>
      <c r="R144" s="213">
        <f t="shared" si="12"/>
        <v>0</v>
      </c>
      <c r="S144" s="213">
        <v>0</v>
      </c>
      <c r="T144" s="214">
        <f t="shared" si="13"/>
        <v>0</v>
      </c>
      <c r="AR144" s="26" t="s">
        <v>161</v>
      </c>
      <c r="AT144" s="26" t="s">
        <v>156</v>
      </c>
      <c r="AU144" s="26" t="s">
        <v>81</v>
      </c>
      <c r="AY144" s="26" t="s">
        <v>153</v>
      </c>
      <c r="BE144" s="215">
        <f t="shared" si="14"/>
        <v>0</v>
      </c>
      <c r="BF144" s="215">
        <f t="shared" si="15"/>
        <v>0</v>
      </c>
      <c r="BG144" s="215">
        <f t="shared" si="16"/>
        <v>0</v>
      </c>
      <c r="BH144" s="215">
        <f t="shared" si="17"/>
        <v>0</v>
      </c>
      <c r="BI144" s="215">
        <f t="shared" si="18"/>
        <v>0</v>
      </c>
      <c r="BJ144" s="26" t="s">
        <v>79</v>
      </c>
      <c r="BK144" s="215">
        <f t="shared" si="19"/>
        <v>0</v>
      </c>
      <c r="BL144" s="26" t="s">
        <v>161</v>
      </c>
      <c r="BM144" s="26" t="s">
        <v>2038</v>
      </c>
    </row>
    <row r="145" spans="2:65" s="1" customFormat="1" ht="22.5" customHeight="1">
      <c r="B145" s="43"/>
      <c r="C145" s="228" t="s">
        <v>421</v>
      </c>
      <c r="D145" s="228" t="s">
        <v>150</v>
      </c>
      <c r="E145" s="229" t="s">
        <v>1272</v>
      </c>
      <c r="F145" s="230" t="s">
        <v>1273</v>
      </c>
      <c r="G145" s="231" t="s">
        <v>189</v>
      </c>
      <c r="H145" s="232">
        <v>30</v>
      </c>
      <c r="I145" s="233"/>
      <c r="J145" s="234">
        <f t="shared" si="10"/>
        <v>0</v>
      </c>
      <c r="K145" s="230" t="s">
        <v>180</v>
      </c>
      <c r="L145" s="235"/>
      <c r="M145" s="236" t="s">
        <v>21</v>
      </c>
      <c r="N145" s="237" t="s">
        <v>42</v>
      </c>
      <c r="O145" s="44"/>
      <c r="P145" s="213">
        <f t="shared" si="11"/>
        <v>0</v>
      </c>
      <c r="Q145" s="213">
        <v>6.9999999999999994E-5</v>
      </c>
      <c r="R145" s="213">
        <f t="shared" si="12"/>
        <v>2.0999999999999999E-3</v>
      </c>
      <c r="S145" s="213">
        <v>0</v>
      </c>
      <c r="T145" s="214">
        <f t="shared" si="13"/>
        <v>0</v>
      </c>
      <c r="AR145" s="26" t="s">
        <v>167</v>
      </c>
      <c r="AT145" s="26" t="s">
        <v>150</v>
      </c>
      <c r="AU145" s="26" t="s">
        <v>81</v>
      </c>
      <c r="AY145" s="26" t="s">
        <v>153</v>
      </c>
      <c r="BE145" s="215">
        <f t="shared" si="14"/>
        <v>0</v>
      </c>
      <c r="BF145" s="215">
        <f t="shared" si="15"/>
        <v>0</v>
      </c>
      <c r="BG145" s="215">
        <f t="shared" si="16"/>
        <v>0</v>
      </c>
      <c r="BH145" s="215">
        <f t="shared" si="17"/>
        <v>0</v>
      </c>
      <c r="BI145" s="215">
        <f t="shared" si="18"/>
        <v>0</v>
      </c>
      <c r="BJ145" s="26" t="s">
        <v>79</v>
      </c>
      <c r="BK145" s="215">
        <f t="shared" si="19"/>
        <v>0</v>
      </c>
      <c r="BL145" s="26" t="s">
        <v>167</v>
      </c>
      <c r="BM145" s="26" t="s">
        <v>2039</v>
      </c>
    </row>
    <row r="146" spans="2:65" s="1" customFormat="1" ht="31.5" customHeight="1">
      <c r="B146" s="43"/>
      <c r="C146" s="204" t="s">
        <v>425</v>
      </c>
      <c r="D146" s="204" t="s">
        <v>156</v>
      </c>
      <c r="E146" s="205" t="s">
        <v>2040</v>
      </c>
      <c r="F146" s="206" t="s">
        <v>2041</v>
      </c>
      <c r="G146" s="207" t="s">
        <v>189</v>
      </c>
      <c r="H146" s="208">
        <v>40</v>
      </c>
      <c r="I146" s="209"/>
      <c r="J146" s="210">
        <f t="shared" si="10"/>
        <v>0</v>
      </c>
      <c r="K146" s="206" t="s">
        <v>180</v>
      </c>
      <c r="L146" s="63"/>
      <c r="M146" s="211" t="s">
        <v>21</v>
      </c>
      <c r="N146" s="212" t="s">
        <v>42</v>
      </c>
      <c r="O146" s="44"/>
      <c r="P146" s="213">
        <f t="shared" si="11"/>
        <v>0</v>
      </c>
      <c r="Q146" s="213">
        <v>0</v>
      </c>
      <c r="R146" s="213">
        <f t="shared" si="12"/>
        <v>0</v>
      </c>
      <c r="S146" s="213">
        <v>0</v>
      </c>
      <c r="T146" s="214">
        <f t="shared" si="13"/>
        <v>0</v>
      </c>
      <c r="AR146" s="26" t="s">
        <v>161</v>
      </c>
      <c r="AT146" s="26" t="s">
        <v>156</v>
      </c>
      <c r="AU146" s="26" t="s">
        <v>81</v>
      </c>
      <c r="AY146" s="26" t="s">
        <v>153</v>
      </c>
      <c r="BE146" s="215">
        <f t="shared" si="14"/>
        <v>0</v>
      </c>
      <c r="BF146" s="215">
        <f t="shared" si="15"/>
        <v>0</v>
      </c>
      <c r="BG146" s="215">
        <f t="shared" si="16"/>
        <v>0</v>
      </c>
      <c r="BH146" s="215">
        <f t="shared" si="17"/>
        <v>0</v>
      </c>
      <c r="BI146" s="215">
        <f t="shared" si="18"/>
        <v>0</v>
      </c>
      <c r="BJ146" s="26" t="s">
        <v>79</v>
      </c>
      <c r="BK146" s="215">
        <f t="shared" si="19"/>
        <v>0</v>
      </c>
      <c r="BL146" s="26" t="s">
        <v>161</v>
      </c>
      <c r="BM146" s="26" t="s">
        <v>2042</v>
      </c>
    </row>
    <row r="147" spans="2:65" s="1" customFormat="1" ht="22.5" customHeight="1">
      <c r="B147" s="43"/>
      <c r="C147" s="228" t="s">
        <v>429</v>
      </c>
      <c r="D147" s="228" t="s">
        <v>150</v>
      </c>
      <c r="E147" s="229" t="s">
        <v>2043</v>
      </c>
      <c r="F147" s="230" t="s">
        <v>2044</v>
      </c>
      <c r="G147" s="231" t="s">
        <v>189</v>
      </c>
      <c r="H147" s="232">
        <v>40</v>
      </c>
      <c r="I147" s="233"/>
      <c r="J147" s="234">
        <f t="shared" si="10"/>
        <v>0</v>
      </c>
      <c r="K147" s="230" t="s">
        <v>180</v>
      </c>
      <c r="L147" s="235"/>
      <c r="M147" s="236" t="s">
        <v>21</v>
      </c>
      <c r="N147" s="237" t="s">
        <v>42</v>
      </c>
      <c r="O147" s="44"/>
      <c r="P147" s="213">
        <f t="shared" si="11"/>
        <v>0</v>
      </c>
      <c r="Q147" s="213">
        <v>1E-4</v>
      </c>
      <c r="R147" s="213">
        <f t="shared" si="12"/>
        <v>4.0000000000000001E-3</v>
      </c>
      <c r="S147" s="213">
        <v>0</v>
      </c>
      <c r="T147" s="214">
        <f t="shared" si="13"/>
        <v>0</v>
      </c>
      <c r="AR147" s="26" t="s">
        <v>167</v>
      </c>
      <c r="AT147" s="26" t="s">
        <v>150</v>
      </c>
      <c r="AU147" s="26" t="s">
        <v>81</v>
      </c>
      <c r="AY147" s="26" t="s">
        <v>153</v>
      </c>
      <c r="BE147" s="215">
        <f t="shared" si="14"/>
        <v>0</v>
      </c>
      <c r="BF147" s="215">
        <f t="shared" si="15"/>
        <v>0</v>
      </c>
      <c r="BG147" s="215">
        <f t="shared" si="16"/>
        <v>0</v>
      </c>
      <c r="BH147" s="215">
        <f t="shared" si="17"/>
        <v>0</v>
      </c>
      <c r="BI147" s="215">
        <f t="shared" si="18"/>
        <v>0</v>
      </c>
      <c r="BJ147" s="26" t="s">
        <v>79</v>
      </c>
      <c r="BK147" s="215">
        <f t="shared" si="19"/>
        <v>0</v>
      </c>
      <c r="BL147" s="26" t="s">
        <v>167</v>
      </c>
      <c r="BM147" s="26" t="s">
        <v>2045</v>
      </c>
    </row>
    <row r="148" spans="2:65" s="1" customFormat="1" ht="31.5" customHeight="1">
      <c r="B148" s="43"/>
      <c r="C148" s="204" t="s">
        <v>433</v>
      </c>
      <c r="D148" s="204" t="s">
        <v>156</v>
      </c>
      <c r="E148" s="205" t="s">
        <v>2046</v>
      </c>
      <c r="F148" s="206" t="s">
        <v>2047</v>
      </c>
      <c r="G148" s="207" t="s">
        <v>189</v>
      </c>
      <c r="H148" s="208">
        <v>245</v>
      </c>
      <c r="I148" s="209"/>
      <c r="J148" s="210">
        <f t="shared" si="10"/>
        <v>0</v>
      </c>
      <c r="K148" s="206" t="s">
        <v>180</v>
      </c>
      <c r="L148" s="63"/>
      <c r="M148" s="211" t="s">
        <v>21</v>
      </c>
      <c r="N148" s="212" t="s">
        <v>42</v>
      </c>
      <c r="O148" s="44"/>
      <c r="P148" s="213">
        <f t="shared" si="11"/>
        <v>0</v>
      </c>
      <c r="Q148" s="213">
        <v>0</v>
      </c>
      <c r="R148" s="213">
        <f t="shared" si="12"/>
        <v>0</v>
      </c>
      <c r="S148" s="213">
        <v>0</v>
      </c>
      <c r="T148" s="214">
        <f t="shared" si="13"/>
        <v>0</v>
      </c>
      <c r="AR148" s="26" t="s">
        <v>161</v>
      </c>
      <c r="AT148" s="26" t="s">
        <v>156</v>
      </c>
      <c r="AU148" s="26" t="s">
        <v>81</v>
      </c>
      <c r="AY148" s="26" t="s">
        <v>153</v>
      </c>
      <c r="BE148" s="215">
        <f t="shared" si="14"/>
        <v>0</v>
      </c>
      <c r="BF148" s="215">
        <f t="shared" si="15"/>
        <v>0</v>
      </c>
      <c r="BG148" s="215">
        <f t="shared" si="16"/>
        <v>0</v>
      </c>
      <c r="BH148" s="215">
        <f t="shared" si="17"/>
        <v>0</v>
      </c>
      <c r="BI148" s="215">
        <f t="shared" si="18"/>
        <v>0</v>
      </c>
      <c r="BJ148" s="26" t="s">
        <v>79</v>
      </c>
      <c r="BK148" s="215">
        <f t="shared" si="19"/>
        <v>0</v>
      </c>
      <c r="BL148" s="26" t="s">
        <v>161</v>
      </c>
      <c r="BM148" s="26" t="s">
        <v>2048</v>
      </c>
    </row>
    <row r="149" spans="2:65" s="12" customFormat="1">
      <c r="B149" s="216"/>
      <c r="C149" s="217"/>
      <c r="D149" s="218" t="s">
        <v>163</v>
      </c>
      <c r="E149" s="219" t="s">
        <v>21</v>
      </c>
      <c r="F149" s="220" t="s">
        <v>2049</v>
      </c>
      <c r="G149" s="217"/>
      <c r="H149" s="221">
        <v>245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163</v>
      </c>
      <c r="AU149" s="227" t="s">
        <v>81</v>
      </c>
      <c r="AV149" s="12" t="s">
        <v>81</v>
      </c>
      <c r="AW149" s="12" t="s">
        <v>35</v>
      </c>
      <c r="AX149" s="12" t="s">
        <v>79</v>
      </c>
      <c r="AY149" s="227" t="s">
        <v>153</v>
      </c>
    </row>
    <row r="150" spans="2:65" s="1" customFormat="1" ht="22.5" customHeight="1">
      <c r="B150" s="43"/>
      <c r="C150" s="228" t="s">
        <v>437</v>
      </c>
      <c r="D150" s="228" t="s">
        <v>150</v>
      </c>
      <c r="E150" s="229" t="s">
        <v>2050</v>
      </c>
      <c r="F150" s="230" t="s">
        <v>2051</v>
      </c>
      <c r="G150" s="231" t="s">
        <v>189</v>
      </c>
      <c r="H150" s="232">
        <v>245</v>
      </c>
      <c r="I150" s="233"/>
      <c r="J150" s="234">
        <f>ROUND(I150*H150,2)</f>
        <v>0</v>
      </c>
      <c r="K150" s="230" t="s">
        <v>180</v>
      </c>
      <c r="L150" s="235"/>
      <c r="M150" s="236" t="s">
        <v>21</v>
      </c>
      <c r="N150" s="237" t="s">
        <v>42</v>
      </c>
      <c r="O150" s="44"/>
      <c r="P150" s="213">
        <f>O150*H150</f>
        <v>0</v>
      </c>
      <c r="Q150" s="213">
        <v>1.8000000000000001E-4</v>
      </c>
      <c r="R150" s="213">
        <f>Q150*H150</f>
        <v>4.41E-2</v>
      </c>
      <c r="S150" s="213">
        <v>0</v>
      </c>
      <c r="T150" s="214">
        <f>S150*H150</f>
        <v>0</v>
      </c>
      <c r="AR150" s="26" t="s">
        <v>167</v>
      </c>
      <c r="AT150" s="26" t="s">
        <v>150</v>
      </c>
      <c r="AU150" s="26" t="s">
        <v>81</v>
      </c>
      <c r="AY150" s="26" t="s">
        <v>153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79</v>
      </c>
      <c r="BK150" s="215">
        <f>ROUND(I150*H150,2)</f>
        <v>0</v>
      </c>
      <c r="BL150" s="26" t="s">
        <v>167</v>
      </c>
      <c r="BM150" s="26" t="s">
        <v>2052</v>
      </c>
    </row>
    <row r="151" spans="2:65" s="1" customFormat="1" ht="31.5" customHeight="1">
      <c r="B151" s="43"/>
      <c r="C151" s="204" t="s">
        <v>439</v>
      </c>
      <c r="D151" s="204" t="s">
        <v>156</v>
      </c>
      <c r="E151" s="205" t="s">
        <v>2053</v>
      </c>
      <c r="F151" s="206" t="s">
        <v>2054</v>
      </c>
      <c r="G151" s="207" t="s">
        <v>189</v>
      </c>
      <c r="H151" s="208">
        <v>30</v>
      </c>
      <c r="I151" s="209"/>
      <c r="J151" s="210">
        <f>ROUND(I151*H151,2)</f>
        <v>0</v>
      </c>
      <c r="K151" s="206" t="s">
        <v>180</v>
      </c>
      <c r="L151" s="63"/>
      <c r="M151" s="211" t="s">
        <v>21</v>
      </c>
      <c r="N151" s="212" t="s">
        <v>42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161</v>
      </c>
      <c r="AT151" s="26" t="s">
        <v>156</v>
      </c>
      <c r="AU151" s="26" t="s">
        <v>81</v>
      </c>
      <c r="AY151" s="26" t="s">
        <v>153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79</v>
      </c>
      <c r="BK151" s="215">
        <f>ROUND(I151*H151,2)</f>
        <v>0</v>
      </c>
      <c r="BL151" s="26" t="s">
        <v>161</v>
      </c>
      <c r="BM151" s="26" t="s">
        <v>2055</v>
      </c>
    </row>
    <row r="152" spans="2:65" s="1" customFormat="1" ht="22.5" customHeight="1">
      <c r="B152" s="43"/>
      <c r="C152" s="228" t="s">
        <v>443</v>
      </c>
      <c r="D152" s="228" t="s">
        <v>150</v>
      </c>
      <c r="E152" s="229" t="s">
        <v>2056</v>
      </c>
      <c r="F152" s="230" t="s">
        <v>2057</v>
      </c>
      <c r="G152" s="231" t="s">
        <v>189</v>
      </c>
      <c r="H152" s="232">
        <v>30</v>
      </c>
      <c r="I152" s="233"/>
      <c r="J152" s="234">
        <f>ROUND(I152*H152,2)</f>
        <v>0</v>
      </c>
      <c r="K152" s="230" t="s">
        <v>21</v>
      </c>
      <c r="L152" s="235"/>
      <c r="M152" s="236" t="s">
        <v>21</v>
      </c>
      <c r="N152" s="237" t="s">
        <v>42</v>
      </c>
      <c r="O152" s="44"/>
      <c r="P152" s="213">
        <f>O152*H152</f>
        <v>0</v>
      </c>
      <c r="Q152" s="213">
        <v>1.2E-4</v>
      </c>
      <c r="R152" s="213">
        <f>Q152*H152</f>
        <v>3.5999999999999999E-3</v>
      </c>
      <c r="S152" s="213">
        <v>0</v>
      </c>
      <c r="T152" s="214">
        <f>S152*H152</f>
        <v>0</v>
      </c>
      <c r="AR152" s="26" t="s">
        <v>167</v>
      </c>
      <c r="AT152" s="26" t="s">
        <v>150</v>
      </c>
      <c r="AU152" s="26" t="s">
        <v>81</v>
      </c>
      <c r="AY152" s="26" t="s">
        <v>153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6" t="s">
        <v>79</v>
      </c>
      <c r="BK152" s="215">
        <f>ROUND(I152*H152,2)</f>
        <v>0</v>
      </c>
      <c r="BL152" s="26" t="s">
        <v>167</v>
      </c>
      <c r="BM152" s="26" t="s">
        <v>2058</v>
      </c>
    </row>
    <row r="153" spans="2:65" s="1" customFormat="1" ht="31.5" customHeight="1">
      <c r="B153" s="43"/>
      <c r="C153" s="204" t="s">
        <v>447</v>
      </c>
      <c r="D153" s="204" t="s">
        <v>156</v>
      </c>
      <c r="E153" s="205" t="s">
        <v>2053</v>
      </c>
      <c r="F153" s="206" t="s">
        <v>2054</v>
      </c>
      <c r="G153" s="207" t="s">
        <v>189</v>
      </c>
      <c r="H153" s="208">
        <v>445</v>
      </c>
      <c r="I153" s="209"/>
      <c r="J153" s="210">
        <f>ROUND(I153*H153,2)</f>
        <v>0</v>
      </c>
      <c r="K153" s="206" t="s">
        <v>180</v>
      </c>
      <c r="L153" s="63"/>
      <c r="M153" s="211" t="s">
        <v>21</v>
      </c>
      <c r="N153" s="212" t="s">
        <v>42</v>
      </c>
      <c r="O153" s="4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AR153" s="26" t="s">
        <v>161</v>
      </c>
      <c r="AT153" s="26" t="s">
        <v>156</v>
      </c>
      <c r="AU153" s="26" t="s">
        <v>81</v>
      </c>
      <c r="AY153" s="26" t="s">
        <v>153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26" t="s">
        <v>79</v>
      </c>
      <c r="BK153" s="215">
        <f>ROUND(I153*H153,2)</f>
        <v>0</v>
      </c>
      <c r="BL153" s="26" t="s">
        <v>161</v>
      </c>
      <c r="BM153" s="26" t="s">
        <v>2059</v>
      </c>
    </row>
    <row r="154" spans="2:65" s="12" customFormat="1">
      <c r="B154" s="216"/>
      <c r="C154" s="217"/>
      <c r="D154" s="218" t="s">
        <v>163</v>
      </c>
      <c r="E154" s="219" t="s">
        <v>21</v>
      </c>
      <c r="F154" s="220" t="s">
        <v>2060</v>
      </c>
      <c r="G154" s="217"/>
      <c r="H154" s="221">
        <v>445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163</v>
      </c>
      <c r="AU154" s="227" t="s">
        <v>81</v>
      </c>
      <c r="AV154" s="12" t="s">
        <v>81</v>
      </c>
      <c r="AW154" s="12" t="s">
        <v>35</v>
      </c>
      <c r="AX154" s="12" t="s">
        <v>79</v>
      </c>
      <c r="AY154" s="227" t="s">
        <v>153</v>
      </c>
    </row>
    <row r="155" spans="2:65" s="1" customFormat="1" ht="22.5" customHeight="1">
      <c r="B155" s="43"/>
      <c r="C155" s="228" t="s">
        <v>451</v>
      </c>
      <c r="D155" s="228" t="s">
        <v>150</v>
      </c>
      <c r="E155" s="229" t="s">
        <v>2061</v>
      </c>
      <c r="F155" s="230" t="s">
        <v>2062</v>
      </c>
      <c r="G155" s="231" t="s">
        <v>189</v>
      </c>
      <c r="H155" s="232">
        <v>445</v>
      </c>
      <c r="I155" s="233"/>
      <c r="J155" s="234">
        <f>ROUND(I155*H155,2)</f>
        <v>0</v>
      </c>
      <c r="K155" s="230" t="s">
        <v>21</v>
      </c>
      <c r="L155" s="235"/>
      <c r="M155" s="236" t="s">
        <v>21</v>
      </c>
      <c r="N155" s="237" t="s">
        <v>42</v>
      </c>
      <c r="O155" s="44"/>
      <c r="P155" s="213">
        <f>O155*H155</f>
        <v>0</v>
      </c>
      <c r="Q155" s="213">
        <v>1.2E-4</v>
      </c>
      <c r="R155" s="213">
        <f>Q155*H155</f>
        <v>5.3400000000000003E-2</v>
      </c>
      <c r="S155" s="213">
        <v>0</v>
      </c>
      <c r="T155" s="214">
        <f>S155*H155</f>
        <v>0</v>
      </c>
      <c r="AR155" s="26" t="s">
        <v>167</v>
      </c>
      <c r="AT155" s="26" t="s">
        <v>150</v>
      </c>
      <c r="AU155" s="26" t="s">
        <v>81</v>
      </c>
      <c r="AY155" s="26" t="s">
        <v>153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79</v>
      </c>
      <c r="BK155" s="215">
        <f>ROUND(I155*H155,2)</f>
        <v>0</v>
      </c>
      <c r="BL155" s="26" t="s">
        <v>167</v>
      </c>
      <c r="BM155" s="26" t="s">
        <v>2063</v>
      </c>
    </row>
    <row r="156" spans="2:65" s="1" customFormat="1" ht="31.5" customHeight="1">
      <c r="B156" s="43"/>
      <c r="C156" s="204" t="s">
        <v>455</v>
      </c>
      <c r="D156" s="204" t="s">
        <v>156</v>
      </c>
      <c r="E156" s="205" t="s">
        <v>2064</v>
      </c>
      <c r="F156" s="206" t="s">
        <v>2065</v>
      </c>
      <c r="G156" s="207" t="s">
        <v>189</v>
      </c>
      <c r="H156" s="208">
        <v>130</v>
      </c>
      <c r="I156" s="209"/>
      <c r="J156" s="210">
        <f>ROUND(I156*H156,2)</f>
        <v>0</v>
      </c>
      <c r="K156" s="206" t="s">
        <v>180</v>
      </c>
      <c r="L156" s="63"/>
      <c r="M156" s="211" t="s">
        <v>21</v>
      </c>
      <c r="N156" s="212" t="s">
        <v>42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161</v>
      </c>
      <c r="AT156" s="26" t="s">
        <v>156</v>
      </c>
      <c r="AU156" s="26" t="s">
        <v>81</v>
      </c>
      <c r="AY156" s="26" t="s">
        <v>153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79</v>
      </c>
      <c r="BK156" s="215">
        <f>ROUND(I156*H156,2)</f>
        <v>0</v>
      </c>
      <c r="BL156" s="26" t="s">
        <v>161</v>
      </c>
      <c r="BM156" s="26" t="s">
        <v>2066</v>
      </c>
    </row>
    <row r="157" spans="2:65" s="12" customFormat="1">
      <c r="B157" s="216"/>
      <c r="C157" s="217"/>
      <c r="D157" s="218" t="s">
        <v>163</v>
      </c>
      <c r="E157" s="219" t="s">
        <v>21</v>
      </c>
      <c r="F157" s="220" t="s">
        <v>2067</v>
      </c>
      <c r="G157" s="217"/>
      <c r="H157" s="221">
        <v>130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163</v>
      </c>
      <c r="AU157" s="227" t="s">
        <v>81</v>
      </c>
      <c r="AV157" s="12" t="s">
        <v>81</v>
      </c>
      <c r="AW157" s="12" t="s">
        <v>35</v>
      </c>
      <c r="AX157" s="12" t="s">
        <v>79</v>
      </c>
      <c r="AY157" s="227" t="s">
        <v>153</v>
      </c>
    </row>
    <row r="158" spans="2:65" s="1" customFormat="1" ht="22.5" customHeight="1">
      <c r="B158" s="43"/>
      <c r="C158" s="228" t="s">
        <v>459</v>
      </c>
      <c r="D158" s="228" t="s">
        <v>150</v>
      </c>
      <c r="E158" s="229" t="s">
        <v>2068</v>
      </c>
      <c r="F158" s="230" t="s">
        <v>2069</v>
      </c>
      <c r="G158" s="231" t="s">
        <v>189</v>
      </c>
      <c r="H158" s="232">
        <v>130</v>
      </c>
      <c r="I158" s="233"/>
      <c r="J158" s="234">
        <f>ROUND(I158*H158,2)</f>
        <v>0</v>
      </c>
      <c r="K158" s="230" t="s">
        <v>180</v>
      </c>
      <c r="L158" s="235"/>
      <c r="M158" s="236" t="s">
        <v>21</v>
      </c>
      <c r="N158" s="237" t="s">
        <v>42</v>
      </c>
      <c r="O158" s="44"/>
      <c r="P158" s="213">
        <f>O158*H158</f>
        <v>0</v>
      </c>
      <c r="Q158" s="213">
        <v>1.7000000000000001E-4</v>
      </c>
      <c r="R158" s="213">
        <f>Q158*H158</f>
        <v>2.2100000000000002E-2</v>
      </c>
      <c r="S158" s="213">
        <v>0</v>
      </c>
      <c r="T158" s="214">
        <f>S158*H158</f>
        <v>0</v>
      </c>
      <c r="AR158" s="26" t="s">
        <v>167</v>
      </c>
      <c r="AT158" s="26" t="s">
        <v>150</v>
      </c>
      <c r="AU158" s="26" t="s">
        <v>81</v>
      </c>
      <c r="AY158" s="26" t="s">
        <v>153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79</v>
      </c>
      <c r="BK158" s="215">
        <f>ROUND(I158*H158,2)</f>
        <v>0</v>
      </c>
      <c r="BL158" s="26" t="s">
        <v>167</v>
      </c>
      <c r="BM158" s="26" t="s">
        <v>2070</v>
      </c>
    </row>
    <row r="159" spans="2:65" s="1" customFormat="1" ht="31.5" customHeight="1">
      <c r="B159" s="43"/>
      <c r="C159" s="204" t="s">
        <v>463</v>
      </c>
      <c r="D159" s="204" t="s">
        <v>156</v>
      </c>
      <c r="E159" s="205" t="s">
        <v>2071</v>
      </c>
      <c r="F159" s="206" t="s">
        <v>2072</v>
      </c>
      <c r="G159" s="207" t="s">
        <v>189</v>
      </c>
      <c r="H159" s="208">
        <v>40</v>
      </c>
      <c r="I159" s="209"/>
      <c r="J159" s="210">
        <f>ROUND(I159*H159,2)</f>
        <v>0</v>
      </c>
      <c r="K159" s="206" t="s">
        <v>180</v>
      </c>
      <c r="L159" s="63"/>
      <c r="M159" s="211" t="s">
        <v>21</v>
      </c>
      <c r="N159" s="212" t="s">
        <v>42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161</v>
      </c>
      <c r="AT159" s="26" t="s">
        <v>156</v>
      </c>
      <c r="AU159" s="26" t="s">
        <v>81</v>
      </c>
      <c r="AY159" s="26" t="s">
        <v>153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79</v>
      </c>
      <c r="BK159" s="215">
        <f>ROUND(I159*H159,2)</f>
        <v>0</v>
      </c>
      <c r="BL159" s="26" t="s">
        <v>161</v>
      </c>
      <c r="BM159" s="26" t="s">
        <v>2073</v>
      </c>
    </row>
    <row r="160" spans="2:65" s="12" customFormat="1">
      <c r="B160" s="216"/>
      <c r="C160" s="217"/>
      <c r="D160" s="218" t="s">
        <v>163</v>
      </c>
      <c r="E160" s="219" t="s">
        <v>21</v>
      </c>
      <c r="F160" s="220" t="s">
        <v>2074</v>
      </c>
      <c r="G160" s="217"/>
      <c r="H160" s="221">
        <v>40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163</v>
      </c>
      <c r="AU160" s="227" t="s">
        <v>81</v>
      </c>
      <c r="AV160" s="12" t="s">
        <v>81</v>
      </c>
      <c r="AW160" s="12" t="s">
        <v>35</v>
      </c>
      <c r="AX160" s="12" t="s">
        <v>79</v>
      </c>
      <c r="AY160" s="227" t="s">
        <v>153</v>
      </c>
    </row>
    <row r="161" spans="2:65" s="1" customFormat="1" ht="22.5" customHeight="1">
      <c r="B161" s="43"/>
      <c r="C161" s="228" t="s">
        <v>467</v>
      </c>
      <c r="D161" s="228" t="s">
        <v>150</v>
      </c>
      <c r="E161" s="229" t="s">
        <v>2075</v>
      </c>
      <c r="F161" s="230" t="s">
        <v>2076</v>
      </c>
      <c r="G161" s="231" t="s">
        <v>189</v>
      </c>
      <c r="H161" s="232">
        <v>40</v>
      </c>
      <c r="I161" s="233"/>
      <c r="J161" s="234">
        <f>ROUND(I161*H161,2)</f>
        <v>0</v>
      </c>
      <c r="K161" s="230" t="s">
        <v>180</v>
      </c>
      <c r="L161" s="235"/>
      <c r="M161" s="236" t="s">
        <v>21</v>
      </c>
      <c r="N161" s="237" t="s">
        <v>42</v>
      </c>
      <c r="O161" s="44"/>
      <c r="P161" s="213">
        <f>O161*H161</f>
        <v>0</v>
      </c>
      <c r="Q161" s="213">
        <v>1.6000000000000001E-4</v>
      </c>
      <c r="R161" s="213">
        <f>Q161*H161</f>
        <v>6.4000000000000003E-3</v>
      </c>
      <c r="S161" s="213">
        <v>0</v>
      </c>
      <c r="T161" s="214">
        <f>S161*H161</f>
        <v>0</v>
      </c>
      <c r="AR161" s="26" t="s">
        <v>167</v>
      </c>
      <c r="AT161" s="26" t="s">
        <v>150</v>
      </c>
      <c r="AU161" s="26" t="s">
        <v>81</v>
      </c>
      <c r="AY161" s="26" t="s">
        <v>153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79</v>
      </c>
      <c r="BK161" s="215">
        <f>ROUND(I161*H161,2)</f>
        <v>0</v>
      </c>
      <c r="BL161" s="26" t="s">
        <v>167</v>
      </c>
      <c r="BM161" s="26" t="s">
        <v>2077</v>
      </c>
    </row>
    <row r="162" spans="2:65" s="1" customFormat="1" ht="31.5" customHeight="1">
      <c r="B162" s="43"/>
      <c r="C162" s="204" t="s">
        <v>471</v>
      </c>
      <c r="D162" s="204" t="s">
        <v>156</v>
      </c>
      <c r="E162" s="205" t="s">
        <v>2078</v>
      </c>
      <c r="F162" s="206" t="s">
        <v>2079</v>
      </c>
      <c r="G162" s="207" t="s">
        <v>189</v>
      </c>
      <c r="H162" s="208">
        <v>75</v>
      </c>
      <c r="I162" s="209"/>
      <c r="J162" s="210">
        <f>ROUND(I162*H162,2)</f>
        <v>0</v>
      </c>
      <c r="K162" s="206" t="s">
        <v>180</v>
      </c>
      <c r="L162" s="63"/>
      <c r="M162" s="211" t="s">
        <v>21</v>
      </c>
      <c r="N162" s="212" t="s">
        <v>42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161</v>
      </c>
      <c r="AT162" s="26" t="s">
        <v>156</v>
      </c>
      <c r="AU162" s="26" t="s">
        <v>81</v>
      </c>
      <c r="AY162" s="26" t="s">
        <v>153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79</v>
      </c>
      <c r="BK162" s="215">
        <f>ROUND(I162*H162,2)</f>
        <v>0</v>
      </c>
      <c r="BL162" s="26" t="s">
        <v>161</v>
      </c>
      <c r="BM162" s="26" t="s">
        <v>2080</v>
      </c>
    </row>
    <row r="163" spans="2:65" s="12" customFormat="1">
      <c r="B163" s="216"/>
      <c r="C163" s="217"/>
      <c r="D163" s="218" t="s">
        <v>163</v>
      </c>
      <c r="E163" s="219" t="s">
        <v>21</v>
      </c>
      <c r="F163" s="220" t="s">
        <v>2081</v>
      </c>
      <c r="G163" s="217"/>
      <c r="H163" s="221">
        <v>75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163</v>
      </c>
      <c r="AU163" s="227" t="s">
        <v>81</v>
      </c>
      <c r="AV163" s="12" t="s">
        <v>81</v>
      </c>
      <c r="AW163" s="12" t="s">
        <v>35</v>
      </c>
      <c r="AX163" s="12" t="s">
        <v>79</v>
      </c>
      <c r="AY163" s="227" t="s">
        <v>153</v>
      </c>
    </row>
    <row r="164" spans="2:65" s="1" customFormat="1" ht="22.5" customHeight="1">
      <c r="B164" s="43"/>
      <c r="C164" s="228" t="s">
        <v>475</v>
      </c>
      <c r="D164" s="228" t="s">
        <v>150</v>
      </c>
      <c r="E164" s="229" t="s">
        <v>2082</v>
      </c>
      <c r="F164" s="230" t="s">
        <v>2083</v>
      </c>
      <c r="G164" s="231" t="s">
        <v>189</v>
      </c>
      <c r="H164" s="232">
        <v>75</v>
      </c>
      <c r="I164" s="233"/>
      <c r="J164" s="234">
        <f>ROUND(I164*H164,2)</f>
        <v>0</v>
      </c>
      <c r="K164" s="230" t="s">
        <v>180</v>
      </c>
      <c r="L164" s="235"/>
      <c r="M164" s="236" t="s">
        <v>21</v>
      </c>
      <c r="N164" s="237" t="s">
        <v>42</v>
      </c>
      <c r="O164" s="44"/>
      <c r="P164" s="213">
        <f>O164*H164</f>
        <v>0</v>
      </c>
      <c r="Q164" s="213">
        <v>3.5E-4</v>
      </c>
      <c r="R164" s="213">
        <f>Q164*H164</f>
        <v>2.6249999999999999E-2</v>
      </c>
      <c r="S164" s="213">
        <v>0</v>
      </c>
      <c r="T164" s="214">
        <f>S164*H164</f>
        <v>0</v>
      </c>
      <c r="AR164" s="26" t="s">
        <v>167</v>
      </c>
      <c r="AT164" s="26" t="s">
        <v>150</v>
      </c>
      <c r="AU164" s="26" t="s">
        <v>81</v>
      </c>
      <c r="AY164" s="26" t="s">
        <v>153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79</v>
      </c>
      <c r="BK164" s="215">
        <f>ROUND(I164*H164,2)</f>
        <v>0</v>
      </c>
      <c r="BL164" s="26" t="s">
        <v>167</v>
      </c>
      <c r="BM164" s="26" t="s">
        <v>2084</v>
      </c>
    </row>
    <row r="165" spans="2:65" s="1" customFormat="1" ht="31.5" customHeight="1">
      <c r="B165" s="43"/>
      <c r="C165" s="204" t="s">
        <v>479</v>
      </c>
      <c r="D165" s="204" t="s">
        <v>156</v>
      </c>
      <c r="E165" s="205" t="s">
        <v>2085</v>
      </c>
      <c r="F165" s="206" t="s">
        <v>2086</v>
      </c>
      <c r="G165" s="207" t="s">
        <v>189</v>
      </c>
      <c r="H165" s="208">
        <v>65</v>
      </c>
      <c r="I165" s="209"/>
      <c r="J165" s="210">
        <f>ROUND(I165*H165,2)</f>
        <v>0</v>
      </c>
      <c r="K165" s="206" t="s">
        <v>21</v>
      </c>
      <c r="L165" s="63"/>
      <c r="M165" s="211" t="s">
        <v>21</v>
      </c>
      <c r="N165" s="212" t="s">
        <v>42</v>
      </c>
      <c r="O165" s="4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6" t="s">
        <v>161</v>
      </c>
      <c r="AT165" s="26" t="s">
        <v>156</v>
      </c>
      <c r="AU165" s="26" t="s">
        <v>81</v>
      </c>
      <c r="AY165" s="26" t="s">
        <v>153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6" t="s">
        <v>79</v>
      </c>
      <c r="BK165" s="215">
        <f>ROUND(I165*H165,2)</f>
        <v>0</v>
      </c>
      <c r="BL165" s="26" t="s">
        <v>161</v>
      </c>
      <c r="BM165" s="26" t="s">
        <v>2087</v>
      </c>
    </row>
    <row r="166" spans="2:65" s="12" customFormat="1">
      <c r="B166" s="216"/>
      <c r="C166" s="217"/>
      <c r="D166" s="218" t="s">
        <v>163</v>
      </c>
      <c r="E166" s="219" t="s">
        <v>21</v>
      </c>
      <c r="F166" s="220" t="s">
        <v>2088</v>
      </c>
      <c r="G166" s="217"/>
      <c r="H166" s="221">
        <v>65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163</v>
      </c>
      <c r="AU166" s="227" t="s">
        <v>81</v>
      </c>
      <c r="AV166" s="12" t="s">
        <v>81</v>
      </c>
      <c r="AW166" s="12" t="s">
        <v>35</v>
      </c>
      <c r="AX166" s="12" t="s">
        <v>79</v>
      </c>
      <c r="AY166" s="227" t="s">
        <v>153</v>
      </c>
    </row>
    <row r="167" spans="2:65" s="1" customFormat="1" ht="22.5" customHeight="1">
      <c r="B167" s="43"/>
      <c r="C167" s="228" t="s">
        <v>481</v>
      </c>
      <c r="D167" s="228" t="s">
        <v>150</v>
      </c>
      <c r="E167" s="229" t="s">
        <v>2089</v>
      </c>
      <c r="F167" s="230" t="s">
        <v>2090</v>
      </c>
      <c r="G167" s="231" t="s">
        <v>189</v>
      </c>
      <c r="H167" s="232">
        <v>65</v>
      </c>
      <c r="I167" s="233"/>
      <c r="J167" s="234">
        <f>ROUND(I167*H167,2)</f>
        <v>0</v>
      </c>
      <c r="K167" s="230" t="s">
        <v>160</v>
      </c>
      <c r="L167" s="235"/>
      <c r="M167" s="236" t="s">
        <v>21</v>
      </c>
      <c r="N167" s="237" t="s">
        <v>42</v>
      </c>
      <c r="O167" s="44"/>
      <c r="P167" s="213">
        <f>O167*H167</f>
        <v>0</v>
      </c>
      <c r="Q167" s="213">
        <v>5.2999999999999998E-4</v>
      </c>
      <c r="R167" s="213">
        <f>Q167*H167</f>
        <v>3.4450000000000001E-2</v>
      </c>
      <c r="S167" s="213">
        <v>0</v>
      </c>
      <c r="T167" s="214">
        <f>S167*H167</f>
        <v>0</v>
      </c>
      <c r="AR167" s="26" t="s">
        <v>167</v>
      </c>
      <c r="AT167" s="26" t="s">
        <v>150</v>
      </c>
      <c r="AU167" s="26" t="s">
        <v>81</v>
      </c>
      <c r="AY167" s="26" t="s">
        <v>153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79</v>
      </c>
      <c r="BK167" s="215">
        <f>ROUND(I167*H167,2)</f>
        <v>0</v>
      </c>
      <c r="BL167" s="26" t="s">
        <v>167</v>
      </c>
      <c r="BM167" s="26" t="s">
        <v>2091</v>
      </c>
    </row>
    <row r="168" spans="2:65" s="1" customFormat="1" ht="22.5" customHeight="1">
      <c r="B168" s="43"/>
      <c r="C168" s="204" t="s">
        <v>557</v>
      </c>
      <c r="D168" s="204" t="s">
        <v>156</v>
      </c>
      <c r="E168" s="205" t="s">
        <v>2092</v>
      </c>
      <c r="F168" s="206" t="s">
        <v>2093</v>
      </c>
      <c r="G168" s="207" t="s">
        <v>189</v>
      </c>
      <c r="H168" s="208">
        <v>50</v>
      </c>
      <c r="I168" s="209"/>
      <c r="J168" s="210">
        <f>ROUND(I168*H168,2)</f>
        <v>0</v>
      </c>
      <c r="K168" s="206" t="s">
        <v>21</v>
      </c>
      <c r="L168" s="63"/>
      <c r="M168" s="211" t="s">
        <v>21</v>
      </c>
      <c r="N168" s="212" t="s">
        <v>42</v>
      </c>
      <c r="O168" s="4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6" t="s">
        <v>161</v>
      </c>
      <c r="AT168" s="26" t="s">
        <v>156</v>
      </c>
      <c r="AU168" s="26" t="s">
        <v>81</v>
      </c>
      <c r="AY168" s="26" t="s">
        <v>153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6" t="s">
        <v>79</v>
      </c>
      <c r="BK168" s="215">
        <f>ROUND(I168*H168,2)</f>
        <v>0</v>
      </c>
      <c r="BL168" s="26" t="s">
        <v>161</v>
      </c>
      <c r="BM168" s="26" t="s">
        <v>2094</v>
      </c>
    </row>
    <row r="169" spans="2:65" s="12" customFormat="1">
      <c r="B169" s="216"/>
      <c r="C169" s="217"/>
      <c r="D169" s="218" t="s">
        <v>163</v>
      </c>
      <c r="E169" s="219" t="s">
        <v>21</v>
      </c>
      <c r="F169" s="220" t="s">
        <v>2095</v>
      </c>
      <c r="G169" s="217"/>
      <c r="H169" s="221">
        <v>50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163</v>
      </c>
      <c r="AU169" s="227" t="s">
        <v>81</v>
      </c>
      <c r="AV169" s="12" t="s">
        <v>81</v>
      </c>
      <c r="AW169" s="12" t="s">
        <v>35</v>
      </c>
      <c r="AX169" s="12" t="s">
        <v>79</v>
      </c>
      <c r="AY169" s="227" t="s">
        <v>153</v>
      </c>
    </row>
    <row r="170" spans="2:65" s="1" customFormat="1" ht="22.5" customHeight="1">
      <c r="B170" s="43"/>
      <c r="C170" s="228" t="s">
        <v>561</v>
      </c>
      <c r="D170" s="228" t="s">
        <v>150</v>
      </c>
      <c r="E170" s="229" t="s">
        <v>2096</v>
      </c>
      <c r="F170" s="230" t="s">
        <v>2097</v>
      </c>
      <c r="G170" s="231" t="s">
        <v>189</v>
      </c>
      <c r="H170" s="232">
        <v>50</v>
      </c>
      <c r="I170" s="233"/>
      <c r="J170" s="234">
        <f>ROUND(I170*H170,2)</f>
        <v>0</v>
      </c>
      <c r="K170" s="230" t="s">
        <v>21</v>
      </c>
      <c r="L170" s="235"/>
      <c r="M170" s="236" t="s">
        <v>21</v>
      </c>
      <c r="N170" s="237" t="s">
        <v>42</v>
      </c>
      <c r="O170" s="44"/>
      <c r="P170" s="213">
        <f>O170*H170</f>
        <v>0</v>
      </c>
      <c r="Q170" s="213">
        <v>4.0000000000000003E-5</v>
      </c>
      <c r="R170" s="213">
        <f>Q170*H170</f>
        <v>2E-3</v>
      </c>
      <c r="S170" s="213">
        <v>0</v>
      </c>
      <c r="T170" s="214">
        <f>S170*H170</f>
        <v>0</v>
      </c>
      <c r="AR170" s="26" t="s">
        <v>167</v>
      </c>
      <c r="AT170" s="26" t="s">
        <v>150</v>
      </c>
      <c r="AU170" s="26" t="s">
        <v>81</v>
      </c>
      <c r="AY170" s="26" t="s">
        <v>153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6" t="s">
        <v>79</v>
      </c>
      <c r="BK170" s="215">
        <f>ROUND(I170*H170,2)</f>
        <v>0</v>
      </c>
      <c r="BL170" s="26" t="s">
        <v>167</v>
      </c>
      <c r="BM170" s="26" t="s">
        <v>2098</v>
      </c>
    </row>
    <row r="171" spans="2:65" s="1" customFormat="1" ht="22.5" customHeight="1">
      <c r="B171" s="43"/>
      <c r="C171" s="204" t="s">
        <v>565</v>
      </c>
      <c r="D171" s="204" t="s">
        <v>156</v>
      </c>
      <c r="E171" s="205" t="s">
        <v>2099</v>
      </c>
      <c r="F171" s="206" t="s">
        <v>2100</v>
      </c>
      <c r="G171" s="207" t="s">
        <v>159</v>
      </c>
      <c r="H171" s="208">
        <v>2</v>
      </c>
      <c r="I171" s="209"/>
      <c r="J171" s="210">
        <f>ROUND(I171*H171,2)</f>
        <v>0</v>
      </c>
      <c r="K171" s="206" t="s">
        <v>665</v>
      </c>
      <c r="L171" s="63"/>
      <c r="M171" s="211" t="s">
        <v>21</v>
      </c>
      <c r="N171" s="212" t="s">
        <v>42</v>
      </c>
      <c r="O171" s="4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6" t="s">
        <v>161</v>
      </c>
      <c r="AT171" s="26" t="s">
        <v>156</v>
      </c>
      <c r="AU171" s="26" t="s">
        <v>81</v>
      </c>
      <c r="AY171" s="26" t="s">
        <v>153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6" t="s">
        <v>79</v>
      </c>
      <c r="BK171" s="215">
        <f>ROUND(I171*H171,2)</f>
        <v>0</v>
      </c>
      <c r="BL171" s="26" t="s">
        <v>161</v>
      </c>
      <c r="BM171" s="26" t="s">
        <v>2101</v>
      </c>
    </row>
    <row r="172" spans="2:65" s="1" customFormat="1" ht="22.5" customHeight="1">
      <c r="B172" s="43"/>
      <c r="C172" s="228" t="s">
        <v>569</v>
      </c>
      <c r="D172" s="228" t="s">
        <v>150</v>
      </c>
      <c r="E172" s="229" t="s">
        <v>2102</v>
      </c>
      <c r="F172" s="230" t="s">
        <v>2103</v>
      </c>
      <c r="G172" s="231" t="s">
        <v>159</v>
      </c>
      <c r="H172" s="232">
        <v>2</v>
      </c>
      <c r="I172" s="233"/>
      <c r="J172" s="234">
        <f>ROUND(I172*H172,2)</f>
        <v>0</v>
      </c>
      <c r="K172" s="230" t="s">
        <v>21</v>
      </c>
      <c r="L172" s="235"/>
      <c r="M172" s="236" t="s">
        <v>21</v>
      </c>
      <c r="N172" s="237" t="s">
        <v>42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167</v>
      </c>
      <c r="AT172" s="26" t="s">
        <v>150</v>
      </c>
      <c r="AU172" s="26" t="s">
        <v>81</v>
      </c>
      <c r="AY172" s="26" t="s">
        <v>153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79</v>
      </c>
      <c r="BK172" s="215">
        <f>ROUND(I172*H172,2)</f>
        <v>0</v>
      </c>
      <c r="BL172" s="26" t="s">
        <v>167</v>
      </c>
      <c r="BM172" s="26" t="s">
        <v>2104</v>
      </c>
    </row>
    <row r="173" spans="2:65" s="11" customFormat="1" ht="29.9" customHeight="1">
      <c r="B173" s="187"/>
      <c r="C173" s="188"/>
      <c r="D173" s="201" t="s">
        <v>70</v>
      </c>
      <c r="E173" s="202" t="s">
        <v>676</v>
      </c>
      <c r="F173" s="202" t="s">
        <v>677</v>
      </c>
      <c r="G173" s="188"/>
      <c r="H173" s="188"/>
      <c r="I173" s="191"/>
      <c r="J173" s="203">
        <f>BK173</f>
        <v>0</v>
      </c>
      <c r="K173" s="188"/>
      <c r="L173" s="193"/>
      <c r="M173" s="194"/>
      <c r="N173" s="195"/>
      <c r="O173" s="195"/>
      <c r="P173" s="196">
        <f>SUM(P174:P175)</f>
        <v>0</v>
      </c>
      <c r="Q173" s="195"/>
      <c r="R173" s="196">
        <f>SUM(R174:R175)</f>
        <v>0.11249999999999999</v>
      </c>
      <c r="S173" s="195"/>
      <c r="T173" s="197">
        <f>SUM(T174:T175)</f>
        <v>0</v>
      </c>
      <c r="AR173" s="198" t="s">
        <v>152</v>
      </c>
      <c r="AT173" s="199" t="s">
        <v>70</v>
      </c>
      <c r="AU173" s="199" t="s">
        <v>79</v>
      </c>
      <c r="AY173" s="198" t="s">
        <v>153</v>
      </c>
      <c r="BK173" s="200">
        <f>SUM(BK174:BK175)</f>
        <v>0</v>
      </c>
    </row>
    <row r="174" spans="2:65" s="1" customFormat="1" ht="22.5" customHeight="1">
      <c r="B174" s="43"/>
      <c r="C174" s="204" t="s">
        <v>485</v>
      </c>
      <c r="D174" s="204" t="s">
        <v>156</v>
      </c>
      <c r="E174" s="205" t="s">
        <v>2105</v>
      </c>
      <c r="F174" s="206" t="s">
        <v>2106</v>
      </c>
      <c r="G174" s="207" t="s">
        <v>189</v>
      </c>
      <c r="H174" s="208">
        <v>50</v>
      </c>
      <c r="I174" s="209"/>
      <c r="J174" s="210">
        <f>ROUND(I174*H174,2)</f>
        <v>0</v>
      </c>
      <c r="K174" s="206" t="s">
        <v>160</v>
      </c>
      <c r="L174" s="63"/>
      <c r="M174" s="211" t="s">
        <v>21</v>
      </c>
      <c r="N174" s="212" t="s">
        <v>42</v>
      </c>
      <c r="O174" s="4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6" t="s">
        <v>161</v>
      </c>
      <c r="AT174" s="26" t="s">
        <v>156</v>
      </c>
      <c r="AU174" s="26" t="s">
        <v>81</v>
      </c>
      <c r="AY174" s="26" t="s">
        <v>153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79</v>
      </c>
      <c r="BK174" s="215">
        <f>ROUND(I174*H174,2)</f>
        <v>0</v>
      </c>
      <c r="BL174" s="26" t="s">
        <v>161</v>
      </c>
      <c r="BM174" s="26" t="s">
        <v>2107</v>
      </c>
    </row>
    <row r="175" spans="2:65" s="1" customFormat="1" ht="22.5" customHeight="1">
      <c r="B175" s="43"/>
      <c r="C175" s="228" t="s">
        <v>489</v>
      </c>
      <c r="D175" s="228" t="s">
        <v>150</v>
      </c>
      <c r="E175" s="229" t="s">
        <v>378</v>
      </c>
      <c r="F175" s="230" t="s">
        <v>2108</v>
      </c>
      <c r="G175" s="231" t="s">
        <v>189</v>
      </c>
      <c r="H175" s="232">
        <v>50</v>
      </c>
      <c r="I175" s="233"/>
      <c r="J175" s="234">
        <f>ROUND(I175*H175,2)</f>
        <v>0</v>
      </c>
      <c r="K175" s="230" t="s">
        <v>160</v>
      </c>
      <c r="L175" s="235"/>
      <c r="M175" s="236" t="s">
        <v>21</v>
      </c>
      <c r="N175" s="237" t="s">
        <v>42</v>
      </c>
      <c r="O175" s="44"/>
      <c r="P175" s="213">
        <f>O175*H175</f>
        <v>0</v>
      </c>
      <c r="Q175" s="213">
        <v>2.2499999999999998E-3</v>
      </c>
      <c r="R175" s="213">
        <f>Q175*H175</f>
        <v>0.11249999999999999</v>
      </c>
      <c r="S175" s="213">
        <v>0</v>
      </c>
      <c r="T175" s="214">
        <f>S175*H175</f>
        <v>0</v>
      </c>
      <c r="AR175" s="26" t="s">
        <v>167</v>
      </c>
      <c r="AT175" s="26" t="s">
        <v>150</v>
      </c>
      <c r="AU175" s="26" t="s">
        <v>81</v>
      </c>
      <c r="AY175" s="26" t="s">
        <v>153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6" t="s">
        <v>79</v>
      </c>
      <c r="BK175" s="215">
        <f>ROUND(I175*H175,2)</f>
        <v>0</v>
      </c>
      <c r="BL175" s="26" t="s">
        <v>167</v>
      </c>
      <c r="BM175" s="26" t="s">
        <v>2109</v>
      </c>
    </row>
    <row r="176" spans="2:65" s="11" customFormat="1" ht="37.4" customHeight="1">
      <c r="B176" s="187"/>
      <c r="C176" s="188"/>
      <c r="D176" s="201" t="s">
        <v>70</v>
      </c>
      <c r="E176" s="246" t="s">
        <v>708</v>
      </c>
      <c r="F176" s="246" t="s">
        <v>709</v>
      </c>
      <c r="G176" s="188"/>
      <c r="H176" s="188"/>
      <c r="I176" s="191"/>
      <c r="J176" s="247">
        <f>BK176</f>
        <v>0</v>
      </c>
      <c r="K176" s="188"/>
      <c r="L176" s="193"/>
      <c r="M176" s="194"/>
      <c r="N176" s="195"/>
      <c r="O176" s="195"/>
      <c r="P176" s="196">
        <f>P177</f>
        <v>0</v>
      </c>
      <c r="Q176" s="195"/>
      <c r="R176" s="196">
        <f>R177</f>
        <v>0</v>
      </c>
      <c r="S176" s="195"/>
      <c r="T176" s="197">
        <f>T177</f>
        <v>0</v>
      </c>
      <c r="AR176" s="198" t="s">
        <v>173</v>
      </c>
      <c r="AT176" s="199" t="s">
        <v>70</v>
      </c>
      <c r="AU176" s="199" t="s">
        <v>71</v>
      </c>
      <c r="AY176" s="198" t="s">
        <v>153</v>
      </c>
      <c r="BK176" s="200">
        <f>BK177</f>
        <v>0</v>
      </c>
    </row>
    <row r="177" spans="2:65" s="1" customFormat="1" ht="22.5" customHeight="1">
      <c r="B177" s="43"/>
      <c r="C177" s="204" t="s">
        <v>493</v>
      </c>
      <c r="D177" s="204" t="s">
        <v>156</v>
      </c>
      <c r="E177" s="205" t="s">
        <v>716</v>
      </c>
      <c r="F177" s="206" t="s">
        <v>717</v>
      </c>
      <c r="G177" s="207" t="s">
        <v>297</v>
      </c>
      <c r="H177" s="208">
        <v>15</v>
      </c>
      <c r="I177" s="209"/>
      <c r="J177" s="210">
        <f>ROUND(I177*H177,2)</f>
        <v>0</v>
      </c>
      <c r="K177" s="206" t="s">
        <v>180</v>
      </c>
      <c r="L177" s="63"/>
      <c r="M177" s="211" t="s">
        <v>21</v>
      </c>
      <c r="N177" s="212" t="s">
        <v>42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713</v>
      </c>
      <c r="AT177" s="26" t="s">
        <v>156</v>
      </c>
      <c r="AU177" s="26" t="s">
        <v>79</v>
      </c>
      <c r="AY177" s="26" t="s">
        <v>153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79</v>
      </c>
      <c r="BK177" s="215">
        <f>ROUND(I177*H177,2)</f>
        <v>0</v>
      </c>
      <c r="BL177" s="26" t="s">
        <v>713</v>
      </c>
      <c r="BM177" s="26" t="s">
        <v>2110</v>
      </c>
    </row>
    <row r="178" spans="2:65" s="11" customFormat="1" ht="37.4" customHeight="1">
      <c r="B178" s="187"/>
      <c r="C178" s="188"/>
      <c r="D178" s="201" t="s">
        <v>70</v>
      </c>
      <c r="E178" s="246" t="s">
        <v>212</v>
      </c>
      <c r="F178" s="246" t="s">
        <v>213</v>
      </c>
      <c r="G178" s="188"/>
      <c r="H178" s="188"/>
      <c r="I178" s="191"/>
      <c r="J178" s="247">
        <f>BK178</f>
        <v>0</v>
      </c>
      <c r="K178" s="188"/>
      <c r="L178" s="193"/>
      <c r="M178" s="194"/>
      <c r="N178" s="195"/>
      <c r="O178" s="195"/>
      <c r="P178" s="196">
        <f>P179+SUM(P180:P186)</f>
        <v>0</v>
      </c>
      <c r="Q178" s="195"/>
      <c r="R178" s="196">
        <f>R179+SUM(R180:R186)</f>
        <v>0</v>
      </c>
      <c r="S178" s="195"/>
      <c r="T178" s="197">
        <f>T179+SUM(T180:T186)</f>
        <v>0</v>
      </c>
      <c r="AR178" s="198" t="s">
        <v>173</v>
      </c>
      <c r="AT178" s="199" t="s">
        <v>70</v>
      </c>
      <c r="AU178" s="199" t="s">
        <v>71</v>
      </c>
      <c r="AY178" s="198" t="s">
        <v>153</v>
      </c>
      <c r="BK178" s="200">
        <f>BK179+SUM(BK180:BK186)</f>
        <v>0</v>
      </c>
    </row>
    <row r="179" spans="2:65" s="1" customFormat="1" ht="22.5" customHeight="1">
      <c r="B179" s="43"/>
      <c r="C179" s="204" t="s">
        <v>497</v>
      </c>
      <c r="D179" s="204" t="s">
        <v>156</v>
      </c>
      <c r="E179" s="205" t="s">
        <v>2111</v>
      </c>
      <c r="F179" s="206" t="s">
        <v>2112</v>
      </c>
      <c r="G179" s="207" t="s">
        <v>159</v>
      </c>
      <c r="H179" s="208">
        <v>6</v>
      </c>
      <c r="I179" s="209"/>
      <c r="J179" s="210">
        <f t="shared" ref="J179:J185" si="20">ROUND(I179*H179,2)</f>
        <v>0</v>
      </c>
      <c r="K179" s="206" t="s">
        <v>665</v>
      </c>
      <c r="L179" s="63"/>
      <c r="M179" s="211" t="s">
        <v>21</v>
      </c>
      <c r="N179" s="212" t="s">
        <v>42</v>
      </c>
      <c r="O179" s="44"/>
      <c r="P179" s="213">
        <f t="shared" ref="P179:P185" si="21">O179*H179</f>
        <v>0</v>
      </c>
      <c r="Q179" s="213">
        <v>0</v>
      </c>
      <c r="R179" s="213">
        <f t="shared" ref="R179:R185" si="22">Q179*H179</f>
        <v>0</v>
      </c>
      <c r="S179" s="213">
        <v>0</v>
      </c>
      <c r="T179" s="214">
        <f t="shared" ref="T179:T185" si="23">S179*H179</f>
        <v>0</v>
      </c>
      <c r="AR179" s="26" t="s">
        <v>161</v>
      </c>
      <c r="AT179" s="26" t="s">
        <v>156</v>
      </c>
      <c r="AU179" s="26" t="s">
        <v>79</v>
      </c>
      <c r="AY179" s="26" t="s">
        <v>153</v>
      </c>
      <c r="BE179" s="215">
        <f t="shared" ref="BE179:BE185" si="24">IF(N179="základní",J179,0)</f>
        <v>0</v>
      </c>
      <c r="BF179" s="215">
        <f t="shared" ref="BF179:BF185" si="25">IF(N179="snížená",J179,0)</f>
        <v>0</v>
      </c>
      <c r="BG179" s="215">
        <f t="shared" ref="BG179:BG185" si="26">IF(N179="zákl. přenesená",J179,0)</f>
        <v>0</v>
      </c>
      <c r="BH179" s="215">
        <f t="shared" ref="BH179:BH185" si="27">IF(N179="sníž. přenesená",J179,0)</f>
        <v>0</v>
      </c>
      <c r="BI179" s="215">
        <f t="shared" ref="BI179:BI185" si="28">IF(N179="nulová",J179,0)</f>
        <v>0</v>
      </c>
      <c r="BJ179" s="26" t="s">
        <v>79</v>
      </c>
      <c r="BK179" s="215">
        <f t="shared" ref="BK179:BK185" si="29">ROUND(I179*H179,2)</f>
        <v>0</v>
      </c>
      <c r="BL179" s="26" t="s">
        <v>161</v>
      </c>
      <c r="BM179" s="26" t="s">
        <v>2113</v>
      </c>
    </row>
    <row r="180" spans="2:65" s="1" customFormat="1" ht="22.5" customHeight="1">
      <c r="B180" s="43"/>
      <c r="C180" s="228" t="s">
        <v>500</v>
      </c>
      <c r="D180" s="228" t="s">
        <v>150</v>
      </c>
      <c r="E180" s="229" t="s">
        <v>2114</v>
      </c>
      <c r="F180" s="230" t="s">
        <v>2115</v>
      </c>
      <c r="G180" s="231" t="s">
        <v>159</v>
      </c>
      <c r="H180" s="232">
        <v>5</v>
      </c>
      <c r="I180" s="233"/>
      <c r="J180" s="234">
        <f t="shared" si="20"/>
        <v>0</v>
      </c>
      <c r="K180" s="230" t="s">
        <v>21</v>
      </c>
      <c r="L180" s="235"/>
      <c r="M180" s="236" t="s">
        <v>21</v>
      </c>
      <c r="N180" s="237" t="s">
        <v>42</v>
      </c>
      <c r="O180" s="44"/>
      <c r="P180" s="213">
        <f t="shared" si="21"/>
        <v>0</v>
      </c>
      <c r="Q180" s="213">
        <v>0</v>
      </c>
      <c r="R180" s="213">
        <f t="shared" si="22"/>
        <v>0</v>
      </c>
      <c r="S180" s="213">
        <v>0</v>
      </c>
      <c r="T180" s="214">
        <f t="shared" si="23"/>
        <v>0</v>
      </c>
      <c r="AR180" s="26" t="s">
        <v>167</v>
      </c>
      <c r="AT180" s="26" t="s">
        <v>150</v>
      </c>
      <c r="AU180" s="26" t="s">
        <v>79</v>
      </c>
      <c r="AY180" s="26" t="s">
        <v>153</v>
      </c>
      <c r="BE180" s="215">
        <f t="shared" si="24"/>
        <v>0</v>
      </c>
      <c r="BF180" s="215">
        <f t="shared" si="25"/>
        <v>0</v>
      </c>
      <c r="BG180" s="215">
        <f t="shared" si="26"/>
        <v>0</v>
      </c>
      <c r="BH180" s="215">
        <f t="shared" si="27"/>
        <v>0</v>
      </c>
      <c r="BI180" s="215">
        <f t="shared" si="28"/>
        <v>0</v>
      </c>
      <c r="BJ180" s="26" t="s">
        <v>79</v>
      </c>
      <c r="BK180" s="215">
        <f t="shared" si="29"/>
        <v>0</v>
      </c>
      <c r="BL180" s="26" t="s">
        <v>167</v>
      </c>
      <c r="BM180" s="26" t="s">
        <v>2116</v>
      </c>
    </row>
    <row r="181" spans="2:65" s="1" customFormat="1" ht="22.5" customHeight="1">
      <c r="B181" s="43"/>
      <c r="C181" s="228" t="s">
        <v>504</v>
      </c>
      <c r="D181" s="228" t="s">
        <v>150</v>
      </c>
      <c r="E181" s="229" t="s">
        <v>2117</v>
      </c>
      <c r="F181" s="230" t="s">
        <v>2118</v>
      </c>
      <c r="G181" s="231" t="s">
        <v>159</v>
      </c>
      <c r="H181" s="232">
        <v>1</v>
      </c>
      <c r="I181" s="233"/>
      <c r="J181" s="234">
        <f t="shared" si="20"/>
        <v>0</v>
      </c>
      <c r="K181" s="230" t="s">
        <v>21</v>
      </c>
      <c r="L181" s="235"/>
      <c r="M181" s="236" t="s">
        <v>21</v>
      </c>
      <c r="N181" s="237" t="s">
        <v>42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167</v>
      </c>
      <c r="AT181" s="26" t="s">
        <v>150</v>
      </c>
      <c r="AU181" s="26" t="s">
        <v>79</v>
      </c>
      <c r="AY181" s="26" t="s">
        <v>153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79</v>
      </c>
      <c r="BK181" s="215">
        <f t="shared" si="29"/>
        <v>0</v>
      </c>
      <c r="BL181" s="26" t="s">
        <v>167</v>
      </c>
      <c r="BM181" s="26" t="s">
        <v>2119</v>
      </c>
    </row>
    <row r="182" spans="2:65" s="1" customFormat="1" ht="22.5" customHeight="1">
      <c r="B182" s="43"/>
      <c r="C182" s="204" t="s">
        <v>508</v>
      </c>
      <c r="D182" s="204" t="s">
        <v>156</v>
      </c>
      <c r="E182" s="205" t="s">
        <v>2120</v>
      </c>
      <c r="F182" s="206" t="s">
        <v>2121</v>
      </c>
      <c r="G182" s="207" t="s">
        <v>159</v>
      </c>
      <c r="H182" s="208">
        <v>4</v>
      </c>
      <c r="I182" s="209"/>
      <c r="J182" s="210">
        <f t="shared" si="20"/>
        <v>0</v>
      </c>
      <c r="K182" s="206" t="s">
        <v>21</v>
      </c>
      <c r="L182" s="63"/>
      <c r="M182" s="211" t="s">
        <v>21</v>
      </c>
      <c r="N182" s="212" t="s">
        <v>42</v>
      </c>
      <c r="O182" s="44"/>
      <c r="P182" s="213">
        <f t="shared" si="21"/>
        <v>0</v>
      </c>
      <c r="Q182" s="213">
        <v>0</v>
      </c>
      <c r="R182" s="213">
        <f t="shared" si="22"/>
        <v>0</v>
      </c>
      <c r="S182" s="213">
        <v>0</v>
      </c>
      <c r="T182" s="214">
        <f t="shared" si="23"/>
        <v>0</v>
      </c>
      <c r="AR182" s="26" t="s">
        <v>161</v>
      </c>
      <c r="AT182" s="26" t="s">
        <v>156</v>
      </c>
      <c r="AU182" s="26" t="s">
        <v>79</v>
      </c>
      <c r="AY182" s="26" t="s">
        <v>153</v>
      </c>
      <c r="BE182" s="215">
        <f t="shared" si="24"/>
        <v>0</v>
      </c>
      <c r="BF182" s="215">
        <f t="shared" si="25"/>
        <v>0</v>
      </c>
      <c r="BG182" s="215">
        <f t="shared" si="26"/>
        <v>0</v>
      </c>
      <c r="BH182" s="215">
        <f t="shared" si="27"/>
        <v>0</v>
      </c>
      <c r="BI182" s="215">
        <f t="shared" si="28"/>
        <v>0</v>
      </c>
      <c r="BJ182" s="26" t="s">
        <v>79</v>
      </c>
      <c r="BK182" s="215">
        <f t="shared" si="29"/>
        <v>0</v>
      </c>
      <c r="BL182" s="26" t="s">
        <v>161</v>
      </c>
      <c r="BM182" s="26" t="s">
        <v>2122</v>
      </c>
    </row>
    <row r="183" spans="2:65" s="1" customFormat="1" ht="31.5" customHeight="1">
      <c r="B183" s="43"/>
      <c r="C183" s="228" t="s">
        <v>512</v>
      </c>
      <c r="D183" s="228" t="s">
        <v>150</v>
      </c>
      <c r="E183" s="229" t="s">
        <v>2123</v>
      </c>
      <c r="F183" s="230" t="s">
        <v>2124</v>
      </c>
      <c r="G183" s="231" t="s">
        <v>159</v>
      </c>
      <c r="H183" s="232">
        <v>4</v>
      </c>
      <c r="I183" s="233"/>
      <c r="J183" s="234">
        <f t="shared" si="20"/>
        <v>0</v>
      </c>
      <c r="K183" s="230" t="s">
        <v>21</v>
      </c>
      <c r="L183" s="235"/>
      <c r="M183" s="236" t="s">
        <v>21</v>
      </c>
      <c r="N183" s="237" t="s">
        <v>42</v>
      </c>
      <c r="O183" s="44"/>
      <c r="P183" s="213">
        <f t="shared" si="21"/>
        <v>0</v>
      </c>
      <c r="Q183" s="213">
        <v>0</v>
      </c>
      <c r="R183" s="213">
        <f t="shared" si="22"/>
        <v>0</v>
      </c>
      <c r="S183" s="213">
        <v>0</v>
      </c>
      <c r="T183" s="214">
        <f t="shared" si="23"/>
        <v>0</v>
      </c>
      <c r="AR183" s="26" t="s">
        <v>167</v>
      </c>
      <c r="AT183" s="26" t="s">
        <v>150</v>
      </c>
      <c r="AU183" s="26" t="s">
        <v>79</v>
      </c>
      <c r="AY183" s="26" t="s">
        <v>153</v>
      </c>
      <c r="BE183" s="215">
        <f t="shared" si="24"/>
        <v>0</v>
      </c>
      <c r="BF183" s="215">
        <f t="shared" si="25"/>
        <v>0</v>
      </c>
      <c r="BG183" s="215">
        <f t="shared" si="26"/>
        <v>0</v>
      </c>
      <c r="BH183" s="215">
        <f t="shared" si="27"/>
        <v>0</v>
      </c>
      <c r="BI183" s="215">
        <f t="shared" si="28"/>
        <v>0</v>
      </c>
      <c r="BJ183" s="26" t="s">
        <v>79</v>
      </c>
      <c r="BK183" s="215">
        <f t="shared" si="29"/>
        <v>0</v>
      </c>
      <c r="BL183" s="26" t="s">
        <v>167</v>
      </c>
      <c r="BM183" s="26" t="s">
        <v>2125</v>
      </c>
    </row>
    <row r="184" spans="2:65" s="1" customFormat="1" ht="22.5" customHeight="1">
      <c r="B184" s="43"/>
      <c r="C184" s="204" t="s">
        <v>518</v>
      </c>
      <c r="D184" s="204" t="s">
        <v>156</v>
      </c>
      <c r="E184" s="205" t="s">
        <v>2126</v>
      </c>
      <c r="F184" s="206" t="s">
        <v>2127</v>
      </c>
      <c r="G184" s="207" t="s">
        <v>159</v>
      </c>
      <c r="H184" s="208">
        <v>3</v>
      </c>
      <c r="I184" s="209"/>
      <c r="J184" s="210">
        <f t="shared" si="20"/>
        <v>0</v>
      </c>
      <c r="K184" s="206" t="s">
        <v>21</v>
      </c>
      <c r="L184" s="63"/>
      <c r="M184" s="211" t="s">
        <v>21</v>
      </c>
      <c r="N184" s="212" t="s">
        <v>42</v>
      </c>
      <c r="O184" s="44"/>
      <c r="P184" s="213">
        <f t="shared" si="21"/>
        <v>0</v>
      </c>
      <c r="Q184" s="213">
        <v>0</v>
      </c>
      <c r="R184" s="213">
        <f t="shared" si="22"/>
        <v>0</v>
      </c>
      <c r="S184" s="213">
        <v>0</v>
      </c>
      <c r="T184" s="214">
        <f t="shared" si="23"/>
        <v>0</v>
      </c>
      <c r="AR184" s="26" t="s">
        <v>161</v>
      </c>
      <c r="AT184" s="26" t="s">
        <v>156</v>
      </c>
      <c r="AU184" s="26" t="s">
        <v>79</v>
      </c>
      <c r="AY184" s="26" t="s">
        <v>153</v>
      </c>
      <c r="BE184" s="215">
        <f t="shared" si="24"/>
        <v>0</v>
      </c>
      <c r="BF184" s="215">
        <f t="shared" si="25"/>
        <v>0</v>
      </c>
      <c r="BG184" s="215">
        <f t="shared" si="26"/>
        <v>0</v>
      </c>
      <c r="BH184" s="215">
        <f t="shared" si="27"/>
        <v>0</v>
      </c>
      <c r="BI184" s="215">
        <f t="shared" si="28"/>
        <v>0</v>
      </c>
      <c r="BJ184" s="26" t="s">
        <v>79</v>
      </c>
      <c r="BK184" s="215">
        <f t="shared" si="29"/>
        <v>0</v>
      </c>
      <c r="BL184" s="26" t="s">
        <v>161</v>
      </c>
      <c r="BM184" s="26" t="s">
        <v>2128</v>
      </c>
    </row>
    <row r="185" spans="2:65" s="1" customFormat="1" ht="31.5" customHeight="1">
      <c r="B185" s="43"/>
      <c r="C185" s="228" t="s">
        <v>524</v>
      </c>
      <c r="D185" s="228" t="s">
        <v>150</v>
      </c>
      <c r="E185" s="229" t="s">
        <v>2129</v>
      </c>
      <c r="F185" s="230" t="s">
        <v>2130</v>
      </c>
      <c r="G185" s="231" t="s">
        <v>2131</v>
      </c>
      <c r="H185" s="232">
        <v>3</v>
      </c>
      <c r="I185" s="233"/>
      <c r="J185" s="234">
        <f t="shared" si="20"/>
        <v>0</v>
      </c>
      <c r="K185" s="230" t="s">
        <v>21</v>
      </c>
      <c r="L185" s="235"/>
      <c r="M185" s="236" t="s">
        <v>21</v>
      </c>
      <c r="N185" s="237" t="s">
        <v>42</v>
      </c>
      <c r="O185" s="44"/>
      <c r="P185" s="213">
        <f t="shared" si="21"/>
        <v>0</v>
      </c>
      <c r="Q185" s="213">
        <v>0</v>
      </c>
      <c r="R185" s="213">
        <f t="shared" si="22"/>
        <v>0</v>
      </c>
      <c r="S185" s="213">
        <v>0</v>
      </c>
      <c r="T185" s="214">
        <f t="shared" si="23"/>
        <v>0</v>
      </c>
      <c r="AR185" s="26" t="s">
        <v>167</v>
      </c>
      <c r="AT185" s="26" t="s">
        <v>150</v>
      </c>
      <c r="AU185" s="26" t="s">
        <v>79</v>
      </c>
      <c r="AY185" s="26" t="s">
        <v>153</v>
      </c>
      <c r="BE185" s="215">
        <f t="shared" si="24"/>
        <v>0</v>
      </c>
      <c r="BF185" s="215">
        <f t="shared" si="25"/>
        <v>0</v>
      </c>
      <c r="BG185" s="215">
        <f t="shared" si="26"/>
        <v>0</v>
      </c>
      <c r="BH185" s="215">
        <f t="shared" si="27"/>
        <v>0</v>
      </c>
      <c r="BI185" s="215">
        <f t="shared" si="28"/>
        <v>0</v>
      </c>
      <c r="BJ185" s="26" t="s">
        <v>79</v>
      </c>
      <c r="BK185" s="215">
        <f t="shared" si="29"/>
        <v>0</v>
      </c>
      <c r="BL185" s="26" t="s">
        <v>167</v>
      </c>
      <c r="BM185" s="26" t="s">
        <v>2132</v>
      </c>
    </row>
    <row r="186" spans="2:65" s="11" customFormat="1" ht="29.9" customHeight="1">
      <c r="B186" s="187"/>
      <c r="C186" s="188"/>
      <c r="D186" s="201" t="s">
        <v>70</v>
      </c>
      <c r="E186" s="202" t="s">
        <v>241</v>
      </c>
      <c r="F186" s="202" t="s">
        <v>213</v>
      </c>
      <c r="G186" s="188"/>
      <c r="H186" s="188"/>
      <c r="I186" s="191"/>
      <c r="J186" s="203">
        <f>BK186</f>
        <v>0</v>
      </c>
      <c r="K186" s="188"/>
      <c r="L186" s="193"/>
      <c r="M186" s="194"/>
      <c r="N186" s="195"/>
      <c r="O186" s="195"/>
      <c r="P186" s="196">
        <f>SUM(P187:P188)</f>
        <v>0</v>
      </c>
      <c r="Q186" s="195"/>
      <c r="R186" s="196">
        <f>SUM(R187:R188)</f>
        <v>0</v>
      </c>
      <c r="S186" s="195"/>
      <c r="T186" s="197">
        <f>SUM(T187:T188)</f>
        <v>0</v>
      </c>
      <c r="AR186" s="198" t="s">
        <v>173</v>
      </c>
      <c r="AT186" s="199" t="s">
        <v>70</v>
      </c>
      <c r="AU186" s="199" t="s">
        <v>79</v>
      </c>
      <c r="AY186" s="198" t="s">
        <v>153</v>
      </c>
      <c r="BK186" s="200">
        <f>SUM(BK187:BK188)</f>
        <v>0</v>
      </c>
    </row>
    <row r="187" spans="2:65" s="1" customFormat="1" ht="22.5" customHeight="1">
      <c r="B187" s="43"/>
      <c r="C187" s="228" t="s">
        <v>529</v>
      </c>
      <c r="D187" s="228" t="s">
        <v>150</v>
      </c>
      <c r="E187" s="229" t="s">
        <v>875</v>
      </c>
      <c r="F187" s="230" t="s">
        <v>876</v>
      </c>
      <c r="G187" s="231" t="s">
        <v>245</v>
      </c>
      <c r="H187" s="232">
        <v>1</v>
      </c>
      <c r="I187" s="233"/>
      <c r="J187" s="234">
        <f>ROUND(I187*H187,2)</f>
        <v>0</v>
      </c>
      <c r="K187" s="230" t="s">
        <v>21</v>
      </c>
      <c r="L187" s="235"/>
      <c r="M187" s="236" t="s">
        <v>21</v>
      </c>
      <c r="N187" s="237" t="s">
        <v>42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167</v>
      </c>
      <c r="AT187" s="26" t="s">
        <v>150</v>
      </c>
      <c r="AU187" s="26" t="s">
        <v>81</v>
      </c>
      <c r="AY187" s="26" t="s">
        <v>153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79</v>
      </c>
      <c r="BK187" s="215">
        <f>ROUND(I187*H187,2)</f>
        <v>0</v>
      </c>
      <c r="BL187" s="26" t="s">
        <v>167</v>
      </c>
      <c r="BM187" s="26" t="s">
        <v>2133</v>
      </c>
    </row>
    <row r="188" spans="2:65" s="1" customFormat="1" ht="22.5" customHeight="1">
      <c r="B188" s="43"/>
      <c r="C188" s="228" t="s">
        <v>161</v>
      </c>
      <c r="D188" s="228" t="s">
        <v>150</v>
      </c>
      <c r="E188" s="229" t="s">
        <v>252</v>
      </c>
      <c r="F188" s="230" t="s">
        <v>2134</v>
      </c>
      <c r="G188" s="231" t="s">
        <v>245</v>
      </c>
      <c r="H188" s="232">
        <v>1</v>
      </c>
      <c r="I188" s="233"/>
      <c r="J188" s="234">
        <f>ROUND(I188*H188,2)</f>
        <v>0</v>
      </c>
      <c r="K188" s="230" t="s">
        <v>21</v>
      </c>
      <c r="L188" s="235"/>
      <c r="M188" s="236" t="s">
        <v>21</v>
      </c>
      <c r="N188" s="237" t="s">
        <v>42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674</v>
      </c>
      <c r="AT188" s="26" t="s">
        <v>150</v>
      </c>
      <c r="AU188" s="26" t="s">
        <v>81</v>
      </c>
      <c r="AY188" s="26" t="s">
        <v>153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79</v>
      </c>
      <c r="BK188" s="215">
        <f>ROUND(I188*H188,2)</f>
        <v>0</v>
      </c>
      <c r="BL188" s="26" t="s">
        <v>161</v>
      </c>
      <c r="BM188" s="26" t="s">
        <v>2135</v>
      </c>
    </row>
    <row r="189" spans="2:65" s="11" customFormat="1" ht="37.4" customHeight="1">
      <c r="B189" s="187"/>
      <c r="C189" s="188"/>
      <c r="D189" s="189" t="s">
        <v>70</v>
      </c>
      <c r="E189" s="190" t="s">
        <v>266</v>
      </c>
      <c r="F189" s="190" t="s">
        <v>267</v>
      </c>
      <c r="G189" s="188"/>
      <c r="H189" s="188"/>
      <c r="I189" s="191"/>
      <c r="J189" s="192">
        <f>BK189</f>
        <v>0</v>
      </c>
      <c r="K189" s="188"/>
      <c r="L189" s="193"/>
      <c r="M189" s="194"/>
      <c r="N189" s="195"/>
      <c r="O189" s="195"/>
      <c r="P189" s="196">
        <f>P190+P192+P195+P197</f>
        <v>0</v>
      </c>
      <c r="Q189" s="195"/>
      <c r="R189" s="196">
        <f>R190+R192+R195+R197</f>
        <v>0</v>
      </c>
      <c r="S189" s="195"/>
      <c r="T189" s="197">
        <f>T190+T192+T195+T197</f>
        <v>0</v>
      </c>
      <c r="AR189" s="198" t="s">
        <v>177</v>
      </c>
      <c r="AT189" s="199" t="s">
        <v>70</v>
      </c>
      <c r="AU189" s="199" t="s">
        <v>71</v>
      </c>
      <c r="AY189" s="198" t="s">
        <v>153</v>
      </c>
      <c r="BK189" s="200">
        <f>BK190+BK192+BK195+BK197</f>
        <v>0</v>
      </c>
    </row>
    <row r="190" spans="2:65" s="11" customFormat="1" ht="19.899999999999999" customHeight="1">
      <c r="B190" s="187"/>
      <c r="C190" s="188"/>
      <c r="D190" s="201" t="s">
        <v>70</v>
      </c>
      <c r="E190" s="202" t="s">
        <v>268</v>
      </c>
      <c r="F190" s="202" t="s">
        <v>269</v>
      </c>
      <c r="G190" s="188"/>
      <c r="H190" s="188"/>
      <c r="I190" s="191"/>
      <c r="J190" s="203">
        <f>BK190</f>
        <v>0</v>
      </c>
      <c r="K190" s="188"/>
      <c r="L190" s="193"/>
      <c r="M190" s="194"/>
      <c r="N190" s="195"/>
      <c r="O190" s="195"/>
      <c r="P190" s="196">
        <f>P191</f>
        <v>0</v>
      </c>
      <c r="Q190" s="195"/>
      <c r="R190" s="196">
        <f>R191</f>
        <v>0</v>
      </c>
      <c r="S190" s="195"/>
      <c r="T190" s="197">
        <f>T191</f>
        <v>0</v>
      </c>
      <c r="AR190" s="198" t="s">
        <v>177</v>
      </c>
      <c r="AT190" s="199" t="s">
        <v>70</v>
      </c>
      <c r="AU190" s="199" t="s">
        <v>79</v>
      </c>
      <c r="AY190" s="198" t="s">
        <v>153</v>
      </c>
      <c r="BK190" s="200">
        <f>BK191</f>
        <v>0</v>
      </c>
    </row>
    <row r="191" spans="2:65" s="1" customFormat="1" ht="22.5" customHeight="1">
      <c r="B191" s="43"/>
      <c r="C191" s="204" t="s">
        <v>539</v>
      </c>
      <c r="D191" s="204" t="s">
        <v>156</v>
      </c>
      <c r="E191" s="205" t="s">
        <v>271</v>
      </c>
      <c r="F191" s="206" t="s">
        <v>272</v>
      </c>
      <c r="G191" s="207" t="s">
        <v>273</v>
      </c>
      <c r="H191" s="208">
        <v>1</v>
      </c>
      <c r="I191" s="209"/>
      <c r="J191" s="210">
        <f>ROUND(I191*H191,2)</f>
        <v>0</v>
      </c>
      <c r="K191" s="206" t="s">
        <v>180</v>
      </c>
      <c r="L191" s="63"/>
      <c r="M191" s="211" t="s">
        <v>21</v>
      </c>
      <c r="N191" s="212" t="s">
        <v>42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274</v>
      </c>
      <c r="AT191" s="26" t="s">
        <v>156</v>
      </c>
      <c r="AU191" s="26" t="s">
        <v>81</v>
      </c>
      <c r="AY191" s="26" t="s">
        <v>153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79</v>
      </c>
      <c r="BK191" s="215">
        <f>ROUND(I191*H191,2)</f>
        <v>0</v>
      </c>
      <c r="BL191" s="26" t="s">
        <v>274</v>
      </c>
      <c r="BM191" s="26" t="s">
        <v>2136</v>
      </c>
    </row>
    <row r="192" spans="2:65" s="11" customFormat="1" ht="29.9" customHeight="1">
      <c r="B192" s="187"/>
      <c r="C192" s="188"/>
      <c r="D192" s="201" t="s">
        <v>70</v>
      </c>
      <c r="E192" s="202" t="s">
        <v>276</v>
      </c>
      <c r="F192" s="202" t="s">
        <v>277</v>
      </c>
      <c r="G192" s="188"/>
      <c r="H192" s="188"/>
      <c r="I192" s="191"/>
      <c r="J192" s="203">
        <f>BK192</f>
        <v>0</v>
      </c>
      <c r="K192" s="188"/>
      <c r="L192" s="193"/>
      <c r="M192" s="194"/>
      <c r="N192" s="195"/>
      <c r="O192" s="195"/>
      <c r="P192" s="196">
        <f>SUM(P193:P194)</f>
        <v>0</v>
      </c>
      <c r="Q192" s="195"/>
      <c r="R192" s="196">
        <f>SUM(R193:R194)</f>
        <v>0</v>
      </c>
      <c r="S192" s="195"/>
      <c r="T192" s="197">
        <f>SUM(T193:T194)</f>
        <v>0</v>
      </c>
      <c r="AR192" s="198" t="s">
        <v>177</v>
      </c>
      <c r="AT192" s="199" t="s">
        <v>70</v>
      </c>
      <c r="AU192" s="199" t="s">
        <v>79</v>
      </c>
      <c r="AY192" s="198" t="s">
        <v>153</v>
      </c>
      <c r="BK192" s="200">
        <f>SUM(BK193:BK194)</f>
        <v>0</v>
      </c>
    </row>
    <row r="193" spans="2:65" s="1" customFormat="1" ht="22.5" customHeight="1">
      <c r="B193" s="43"/>
      <c r="C193" s="204" t="s">
        <v>543</v>
      </c>
      <c r="D193" s="204" t="s">
        <v>156</v>
      </c>
      <c r="E193" s="205" t="s">
        <v>279</v>
      </c>
      <c r="F193" s="206" t="s">
        <v>280</v>
      </c>
      <c r="G193" s="207" t="s">
        <v>273</v>
      </c>
      <c r="H193" s="208">
        <v>1</v>
      </c>
      <c r="I193" s="209"/>
      <c r="J193" s="210">
        <f>ROUND(I193*H193,2)</f>
        <v>0</v>
      </c>
      <c r="K193" s="206" t="s">
        <v>160</v>
      </c>
      <c r="L193" s="63"/>
      <c r="M193" s="211" t="s">
        <v>21</v>
      </c>
      <c r="N193" s="212" t="s">
        <v>42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274</v>
      </c>
      <c r="AT193" s="26" t="s">
        <v>156</v>
      </c>
      <c r="AU193" s="26" t="s">
        <v>81</v>
      </c>
      <c r="AY193" s="26" t="s">
        <v>153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79</v>
      </c>
      <c r="BK193" s="215">
        <f>ROUND(I193*H193,2)</f>
        <v>0</v>
      </c>
      <c r="BL193" s="26" t="s">
        <v>274</v>
      </c>
      <c r="BM193" s="26" t="s">
        <v>2137</v>
      </c>
    </row>
    <row r="194" spans="2:65" s="1" customFormat="1" ht="22.5" customHeight="1">
      <c r="B194" s="43"/>
      <c r="C194" s="204" t="s">
        <v>1842</v>
      </c>
      <c r="D194" s="204" t="s">
        <v>156</v>
      </c>
      <c r="E194" s="205" t="s">
        <v>283</v>
      </c>
      <c r="F194" s="206" t="s">
        <v>284</v>
      </c>
      <c r="G194" s="207" t="s">
        <v>273</v>
      </c>
      <c r="H194" s="208">
        <v>1</v>
      </c>
      <c r="I194" s="209"/>
      <c r="J194" s="210">
        <f>ROUND(I194*H194,2)</f>
        <v>0</v>
      </c>
      <c r="K194" s="206" t="s">
        <v>180</v>
      </c>
      <c r="L194" s="63"/>
      <c r="M194" s="211" t="s">
        <v>21</v>
      </c>
      <c r="N194" s="212" t="s">
        <v>42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274</v>
      </c>
      <c r="AT194" s="26" t="s">
        <v>156</v>
      </c>
      <c r="AU194" s="26" t="s">
        <v>81</v>
      </c>
      <c r="AY194" s="26" t="s">
        <v>153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79</v>
      </c>
      <c r="BK194" s="215">
        <f>ROUND(I194*H194,2)</f>
        <v>0</v>
      </c>
      <c r="BL194" s="26" t="s">
        <v>274</v>
      </c>
      <c r="BM194" s="26" t="s">
        <v>2138</v>
      </c>
    </row>
    <row r="195" spans="2:65" s="11" customFormat="1" ht="29.9" customHeight="1">
      <c r="B195" s="187"/>
      <c r="C195" s="188"/>
      <c r="D195" s="201" t="s">
        <v>70</v>
      </c>
      <c r="E195" s="202" t="s">
        <v>286</v>
      </c>
      <c r="F195" s="202" t="s">
        <v>287</v>
      </c>
      <c r="G195" s="188"/>
      <c r="H195" s="188"/>
      <c r="I195" s="191"/>
      <c r="J195" s="203">
        <f>BK195</f>
        <v>0</v>
      </c>
      <c r="K195" s="188"/>
      <c r="L195" s="193"/>
      <c r="M195" s="194"/>
      <c r="N195" s="195"/>
      <c r="O195" s="195"/>
      <c r="P195" s="196">
        <f>P196</f>
        <v>0</v>
      </c>
      <c r="Q195" s="195"/>
      <c r="R195" s="196">
        <f>R196</f>
        <v>0</v>
      </c>
      <c r="S195" s="195"/>
      <c r="T195" s="197">
        <f>T196</f>
        <v>0</v>
      </c>
      <c r="AR195" s="198" t="s">
        <v>177</v>
      </c>
      <c r="AT195" s="199" t="s">
        <v>70</v>
      </c>
      <c r="AU195" s="199" t="s">
        <v>79</v>
      </c>
      <c r="AY195" s="198" t="s">
        <v>153</v>
      </c>
      <c r="BK195" s="200">
        <f>BK196</f>
        <v>0</v>
      </c>
    </row>
    <row r="196" spans="2:65" s="1" customFormat="1" ht="22.5" customHeight="1">
      <c r="B196" s="43"/>
      <c r="C196" s="204" t="s">
        <v>1848</v>
      </c>
      <c r="D196" s="204" t="s">
        <v>156</v>
      </c>
      <c r="E196" s="205" t="s">
        <v>289</v>
      </c>
      <c r="F196" s="206" t="s">
        <v>290</v>
      </c>
      <c r="G196" s="207" t="s">
        <v>273</v>
      </c>
      <c r="H196" s="208">
        <v>1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42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274</v>
      </c>
      <c r="AT196" s="26" t="s">
        <v>156</v>
      </c>
      <c r="AU196" s="26" t="s">
        <v>81</v>
      </c>
      <c r="AY196" s="26" t="s">
        <v>153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79</v>
      </c>
      <c r="BK196" s="215">
        <f>ROUND(I196*H196,2)</f>
        <v>0</v>
      </c>
      <c r="BL196" s="26" t="s">
        <v>274</v>
      </c>
      <c r="BM196" s="26" t="s">
        <v>2139</v>
      </c>
    </row>
    <row r="197" spans="2:65" s="11" customFormat="1" ht="29.9" customHeight="1">
      <c r="B197" s="187"/>
      <c r="C197" s="188"/>
      <c r="D197" s="201" t="s">
        <v>70</v>
      </c>
      <c r="E197" s="202" t="s">
        <v>292</v>
      </c>
      <c r="F197" s="202" t="s">
        <v>293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SUM(P198:P199)</f>
        <v>0</v>
      </c>
      <c r="Q197" s="195"/>
      <c r="R197" s="196">
        <f>SUM(R198:R199)</f>
        <v>0</v>
      </c>
      <c r="S197" s="195"/>
      <c r="T197" s="197">
        <f>SUM(T198:T199)</f>
        <v>0</v>
      </c>
      <c r="AR197" s="198" t="s">
        <v>177</v>
      </c>
      <c r="AT197" s="199" t="s">
        <v>70</v>
      </c>
      <c r="AU197" s="199" t="s">
        <v>79</v>
      </c>
      <c r="AY197" s="198" t="s">
        <v>153</v>
      </c>
      <c r="BK197" s="200">
        <f>SUM(BK198:BK199)</f>
        <v>0</v>
      </c>
    </row>
    <row r="198" spans="2:65" s="1" customFormat="1" ht="22.5" customHeight="1">
      <c r="B198" s="43"/>
      <c r="C198" s="204" t="s">
        <v>548</v>
      </c>
      <c r="D198" s="204" t="s">
        <v>156</v>
      </c>
      <c r="E198" s="205" t="s">
        <v>295</v>
      </c>
      <c r="F198" s="206" t="s">
        <v>296</v>
      </c>
      <c r="G198" s="207" t="s">
        <v>297</v>
      </c>
      <c r="H198" s="208">
        <v>8</v>
      </c>
      <c r="I198" s="209"/>
      <c r="J198" s="210">
        <f>ROUND(I198*H198,2)</f>
        <v>0</v>
      </c>
      <c r="K198" s="206" t="s">
        <v>180</v>
      </c>
      <c r="L198" s="63"/>
      <c r="M198" s="211" t="s">
        <v>21</v>
      </c>
      <c r="N198" s="212" t="s">
        <v>42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274</v>
      </c>
      <c r="AT198" s="26" t="s">
        <v>156</v>
      </c>
      <c r="AU198" s="26" t="s">
        <v>81</v>
      </c>
      <c r="AY198" s="26" t="s">
        <v>153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79</v>
      </c>
      <c r="BK198" s="215">
        <f>ROUND(I198*H198,2)</f>
        <v>0</v>
      </c>
      <c r="BL198" s="26" t="s">
        <v>274</v>
      </c>
      <c r="BM198" s="26" t="s">
        <v>2140</v>
      </c>
    </row>
    <row r="199" spans="2:65" s="1" customFormat="1" ht="22.5" customHeight="1">
      <c r="B199" s="43"/>
      <c r="C199" s="204" t="s">
        <v>552</v>
      </c>
      <c r="D199" s="204" t="s">
        <v>156</v>
      </c>
      <c r="E199" s="205" t="s">
        <v>300</v>
      </c>
      <c r="F199" s="206" t="s">
        <v>301</v>
      </c>
      <c r="G199" s="207" t="s">
        <v>273</v>
      </c>
      <c r="H199" s="208">
        <v>1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41" t="s">
        <v>42</v>
      </c>
      <c r="O199" s="242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AR199" s="26" t="s">
        <v>274</v>
      </c>
      <c r="AT199" s="26" t="s">
        <v>156</v>
      </c>
      <c r="AU199" s="26" t="s">
        <v>81</v>
      </c>
      <c r="AY199" s="26" t="s">
        <v>153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79</v>
      </c>
      <c r="BK199" s="215">
        <f>ROUND(I199*H199,2)</f>
        <v>0</v>
      </c>
      <c r="BL199" s="26" t="s">
        <v>274</v>
      </c>
      <c r="BM199" s="26" t="s">
        <v>2141</v>
      </c>
    </row>
    <row r="200" spans="2:65" s="1" customFormat="1" ht="7" customHeight="1">
      <c r="B200" s="58"/>
      <c r="C200" s="59"/>
      <c r="D200" s="59"/>
      <c r="E200" s="59"/>
      <c r="F200" s="59"/>
      <c r="G200" s="59"/>
      <c r="H200" s="59"/>
      <c r="I200" s="150"/>
      <c r="J200" s="59"/>
      <c r="K200" s="59"/>
      <c r="L200" s="63"/>
    </row>
  </sheetData>
  <sheetProtection algorithmName="SHA-512" hashValue="Rbedutk1mIBpthj/mUl64HxSi5HJjI3uvFYkaVw6vpNCoeasCEEocimyuu7Dh5PZOF+ZmxwgI5zhxuGwjp2McA==" saltValue="JsqtEr8HmGYSK6hAaZ0J0w==" spinCount="100000" sheet="1" objects="1" scenarios="1" formatCells="0" formatColumns="0" formatRows="0" sort="0" autoFilter="0"/>
  <autoFilter ref="C90:K199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375" style="305" customWidth="1"/>
    <col min="2" max="2" width="1.625" style="305" customWidth="1"/>
    <col min="3" max="4" width="5" style="305" customWidth="1"/>
    <col min="5" max="5" width="11.625" style="305" customWidth="1"/>
    <col min="6" max="6" width="9.125" style="305" customWidth="1"/>
    <col min="7" max="7" width="5" style="305" customWidth="1"/>
    <col min="8" max="8" width="77.875" style="305" customWidth="1"/>
    <col min="9" max="10" width="20" style="305" customWidth="1"/>
    <col min="11" max="11" width="1.625" style="305" customWidth="1"/>
  </cols>
  <sheetData>
    <row r="1" spans="2:11" ht="37.5" customHeight="1"/>
    <row r="2" spans="2:1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pans="2:11" s="17" customFormat="1" ht="45" customHeight="1">
      <c r="B3" s="309"/>
      <c r="C3" s="434" t="s">
        <v>2142</v>
      </c>
      <c r="D3" s="434"/>
      <c r="E3" s="434"/>
      <c r="F3" s="434"/>
      <c r="G3" s="434"/>
      <c r="H3" s="434"/>
      <c r="I3" s="434"/>
      <c r="J3" s="434"/>
      <c r="K3" s="310"/>
    </row>
    <row r="4" spans="2:11" ht="25.5" customHeight="1">
      <c r="B4" s="311"/>
      <c r="C4" s="435" t="s">
        <v>2143</v>
      </c>
      <c r="D4" s="435"/>
      <c r="E4" s="435"/>
      <c r="F4" s="435"/>
      <c r="G4" s="435"/>
      <c r="H4" s="435"/>
      <c r="I4" s="435"/>
      <c r="J4" s="435"/>
      <c r="K4" s="312"/>
    </row>
    <row r="5" spans="2:11" ht="5.25" customHeight="1">
      <c r="B5" s="311"/>
      <c r="C5" s="313"/>
      <c r="D5" s="313"/>
      <c r="E5" s="313"/>
      <c r="F5" s="313"/>
      <c r="G5" s="313"/>
      <c r="H5" s="313"/>
      <c r="I5" s="313"/>
      <c r="J5" s="313"/>
      <c r="K5" s="312"/>
    </row>
    <row r="6" spans="2:11" ht="15" customHeight="1">
      <c r="B6" s="311"/>
      <c r="C6" s="433" t="s">
        <v>2144</v>
      </c>
      <c r="D6" s="433"/>
      <c r="E6" s="433"/>
      <c r="F6" s="433"/>
      <c r="G6" s="433"/>
      <c r="H6" s="433"/>
      <c r="I6" s="433"/>
      <c r="J6" s="433"/>
      <c r="K6" s="312"/>
    </row>
    <row r="7" spans="2:11" ht="15" customHeight="1">
      <c r="B7" s="315"/>
      <c r="C7" s="433" t="s">
        <v>2145</v>
      </c>
      <c r="D7" s="433"/>
      <c r="E7" s="433"/>
      <c r="F7" s="433"/>
      <c r="G7" s="433"/>
      <c r="H7" s="433"/>
      <c r="I7" s="433"/>
      <c r="J7" s="433"/>
      <c r="K7" s="312"/>
    </row>
    <row r="8" spans="2:1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pans="2:11" ht="15" customHeight="1">
      <c r="B9" s="315"/>
      <c r="C9" s="433" t="s">
        <v>2146</v>
      </c>
      <c r="D9" s="433"/>
      <c r="E9" s="433"/>
      <c r="F9" s="433"/>
      <c r="G9" s="433"/>
      <c r="H9" s="433"/>
      <c r="I9" s="433"/>
      <c r="J9" s="433"/>
      <c r="K9" s="312"/>
    </row>
    <row r="10" spans="2:11" ht="15" customHeight="1">
      <c r="B10" s="315"/>
      <c r="C10" s="314"/>
      <c r="D10" s="433" t="s">
        <v>2147</v>
      </c>
      <c r="E10" s="433"/>
      <c r="F10" s="433"/>
      <c r="G10" s="433"/>
      <c r="H10" s="433"/>
      <c r="I10" s="433"/>
      <c r="J10" s="433"/>
      <c r="K10" s="312"/>
    </row>
    <row r="11" spans="2:11" ht="15" customHeight="1">
      <c r="B11" s="315"/>
      <c r="C11" s="316"/>
      <c r="D11" s="433" t="s">
        <v>2148</v>
      </c>
      <c r="E11" s="433"/>
      <c r="F11" s="433"/>
      <c r="G11" s="433"/>
      <c r="H11" s="433"/>
      <c r="I11" s="433"/>
      <c r="J11" s="433"/>
      <c r="K11" s="312"/>
    </row>
    <row r="12" spans="2:11" ht="12.75" customHeight="1">
      <c r="B12" s="315"/>
      <c r="C12" s="316"/>
      <c r="D12" s="316"/>
      <c r="E12" s="316"/>
      <c r="F12" s="316"/>
      <c r="G12" s="316"/>
      <c r="H12" s="316"/>
      <c r="I12" s="316"/>
      <c r="J12" s="316"/>
      <c r="K12" s="312"/>
    </row>
    <row r="13" spans="2:11" ht="15" customHeight="1">
      <c r="B13" s="315"/>
      <c r="C13" s="316"/>
      <c r="D13" s="433" t="s">
        <v>2149</v>
      </c>
      <c r="E13" s="433"/>
      <c r="F13" s="433"/>
      <c r="G13" s="433"/>
      <c r="H13" s="433"/>
      <c r="I13" s="433"/>
      <c r="J13" s="433"/>
      <c r="K13" s="312"/>
    </row>
    <row r="14" spans="2:11" ht="15" customHeight="1">
      <c r="B14" s="315"/>
      <c r="C14" s="316"/>
      <c r="D14" s="433" t="s">
        <v>2150</v>
      </c>
      <c r="E14" s="433"/>
      <c r="F14" s="433"/>
      <c r="G14" s="433"/>
      <c r="H14" s="433"/>
      <c r="I14" s="433"/>
      <c r="J14" s="433"/>
      <c r="K14" s="312"/>
    </row>
    <row r="15" spans="2:11" ht="15" customHeight="1">
      <c r="B15" s="315"/>
      <c r="C15" s="316"/>
      <c r="D15" s="433" t="s">
        <v>2151</v>
      </c>
      <c r="E15" s="433"/>
      <c r="F15" s="433"/>
      <c r="G15" s="433"/>
      <c r="H15" s="433"/>
      <c r="I15" s="433"/>
      <c r="J15" s="433"/>
      <c r="K15" s="312"/>
    </row>
    <row r="16" spans="2:11" ht="15" customHeight="1">
      <c r="B16" s="315"/>
      <c r="C16" s="316"/>
      <c r="D16" s="316"/>
      <c r="E16" s="317" t="s">
        <v>107</v>
      </c>
      <c r="F16" s="433" t="s">
        <v>2152</v>
      </c>
      <c r="G16" s="433"/>
      <c r="H16" s="433"/>
      <c r="I16" s="433"/>
      <c r="J16" s="433"/>
      <c r="K16" s="312"/>
    </row>
    <row r="17" spans="2:11" ht="15" customHeight="1">
      <c r="B17" s="315"/>
      <c r="C17" s="316"/>
      <c r="D17" s="316"/>
      <c r="E17" s="317" t="s">
        <v>2153</v>
      </c>
      <c r="F17" s="433" t="s">
        <v>2154</v>
      </c>
      <c r="G17" s="433"/>
      <c r="H17" s="433"/>
      <c r="I17" s="433"/>
      <c r="J17" s="433"/>
      <c r="K17" s="312"/>
    </row>
    <row r="18" spans="2:11" ht="15" customHeight="1">
      <c r="B18" s="315"/>
      <c r="C18" s="316"/>
      <c r="D18" s="316"/>
      <c r="E18" s="317" t="s">
        <v>78</v>
      </c>
      <c r="F18" s="433" t="s">
        <v>2155</v>
      </c>
      <c r="G18" s="433"/>
      <c r="H18" s="433"/>
      <c r="I18" s="433"/>
      <c r="J18" s="433"/>
      <c r="K18" s="312"/>
    </row>
    <row r="19" spans="2:11" ht="15" customHeight="1">
      <c r="B19" s="315"/>
      <c r="C19" s="316"/>
      <c r="D19" s="316"/>
      <c r="E19" s="317" t="s">
        <v>2156</v>
      </c>
      <c r="F19" s="433" t="s">
        <v>2157</v>
      </c>
      <c r="G19" s="433"/>
      <c r="H19" s="433"/>
      <c r="I19" s="433"/>
      <c r="J19" s="433"/>
      <c r="K19" s="312"/>
    </row>
    <row r="20" spans="2:11" ht="15" customHeight="1">
      <c r="B20" s="315"/>
      <c r="C20" s="316"/>
      <c r="D20" s="316"/>
      <c r="E20" s="317" t="s">
        <v>212</v>
      </c>
      <c r="F20" s="433" t="s">
        <v>213</v>
      </c>
      <c r="G20" s="433"/>
      <c r="H20" s="433"/>
      <c r="I20" s="433"/>
      <c r="J20" s="433"/>
      <c r="K20" s="312"/>
    </row>
    <row r="21" spans="2:11" ht="15" customHeight="1">
      <c r="B21" s="315"/>
      <c r="C21" s="316"/>
      <c r="D21" s="316"/>
      <c r="E21" s="317" t="s">
        <v>98</v>
      </c>
      <c r="F21" s="433" t="s">
        <v>2158</v>
      </c>
      <c r="G21" s="433"/>
      <c r="H21" s="433"/>
      <c r="I21" s="433"/>
      <c r="J21" s="433"/>
      <c r="K21" s="312"/>
    </row>
    <row r="22" spans="2:11" ht="12.75" customHeight="1">
      <c r="B22" s="315"/>
      <c r="C22" s="316"/>
      <c r="D22" s="316"/>
      <c r="E22" s="316"/>
      <c r="F22" s="316"/>
      <c r="G22" s="316"/>
      <c r="H22" s="316"/>
      <c r="I22" s="316"/>
      <c r="J22" s="316"/>
      <c r="K22" s="312"/>
    </row>
    <row r="23" spans="2:11" ht="15" customHeight="1">
      <c r="B23" s="315"/>
      <c r="C23" s="433" t="s">
        <v>2159</v>
      </c>
      <c r="D23" s="433"/>
      <c r="E23" s="433"/>
      <c r="F23" s="433"/>
      <c r="G23" s="433"/>
      <c r="H23" s="433"/>
      <c r="I23" s="433"/>
      <c r="J23" s="433"/>
      <c r="K23" s="312"/>
    </row>
    <row r="24" spans="2:11" ht="15" customHeight="1">
      <c r="B24" s="315"/>
      <c r="C24" s="433" t="s">
        <v>2160</v>
      </c>
      <c r="D24" s="433"/>
      <c r="E24" s="433"/>
      <c r="F24" s="433"/>
      <c r="G24" s="433"/>
      <c r="H24" s="433"/>
      <c r="I24" s="433"/>
      <c r="J24" s="433"/>
      <c r="K24" s="312"/>
    </row>
    <row r="25" spans="2:11" ht="15" customHeight="1">
      <c r="B25" s="315"/>
      <c r="C25" s="314"/>
      <c r="D25" s="433" t="s">
        <v>2161</v>
      </c>
      <c r="E25" s="433"/>
      <c r="F25" s="433"/>
      <c r="G25" s="433"/>
      <c r="H25" s="433"/>
      <c r="I25" s="433"/>
      <c r="J25" s="433"/>
      <c r="K25" s="312"/>
    </row>
    <row r="26" spans="2:11" ht="15" customHeight="1">
      <c r="B26" s="315"/>
      <c r="C26" s="316"/>
      <c r="D26" s="433" t="s">
        <v>2162</v>
      </c>
      <c r="E26" s="433"/>
      <c r="F26" s="433"/>
      <c r="G26" s="433"/>
      <c r="H26" s="433"/>
      <c r="I26" s="433"/>
      <c r="J26" s="433"/>
      <c r="K26" s="312"/>
    </row>
    <row r="27" spans="2:11" ht="12.75" customHeight="1">
      <c r="B27" s="315"/>
      <c r="C27" s="316"/>
      <c r="D27" s="316"/>
      <c r="E27" s="316"/>
      <c r="F27" s="316"/>
      <c r="G27" s="316"/>
      <c r="H27" s="316"/>
      <c r="I27" s="316"/>
      <c r="J27" s="316"/>
      <c r="K27" s="312"/>
    </row>
    <row r="28" spans="2:11" ht="15" customHeight="1">
      <c r="B28" s="315"/>
      <c r="C28" s="316"/>
      <c r="D28" s="433" t="s">
        <v>2163</v>
      </c>
      <c r="E28" s="433"/>
      <c r="F28" s="433"/>
      <c r="G28" s="433"/>
      <c r="H28" s="433"/>
      <c r="I28" s="433"/>
      <c r="J28" s="433"/>
      <c r="K28" s="312"/>
    </row>
    <row r="29" spans="2:11" ht="15" customHeight="1">
      <c r="B29" s="315"/>
      <c r="C29" s="316"/>
      <c r="D29" s="433" t="s">
        <v>2164</v>
      </c>
      <c r="E29" s="433"/>
      <c r="F29" s="433"/>
      <c r="G29" s="433"/>
      <c r="H29" s="433"/>
      <c r="I29" s="433"/>
      <c r="J29" s="433"/>
      <c r="K29" s="312"/>
    </row>
    <row r="30" spans="2:11" ht="12.75" customHeight="1">
      <c r="B30" s="315"/>
      <c r="C30" s="316"/>
      <c r="D30" s="316"/>
      <c r="E30" s="316"/>
      <c r="F30" s="316"/>
      <c r="G30" s="316"/>
      <c r="H30" s="316"/>
      <c r="I30" s="316"/>
      <c r="J30" s="316"/>
      <c r="K30" s="312"/>
    </row>
    <row r="31" spans="2:11" ht="15" customHeight="1">
      <c r="B31" s="315"/>
      <c r="C31" s="316"/>
      <c r="D31" s="433" t="s">
        <v>2165</v>
      </c>
      <c r="E31" s="433"/>
      <c r="F31" s="433"/>
      <c r="G31" s="433"/>
      <c r="H31" s="433"/>
      <c r="I31" s="433"/>
      <c r="J31" s="433"/>
      <c r="K31" s="312"/>
    </row>
    <row r="32" spans="2:11" ht="15" customHeight="1">
      <c r="B32" s="315"/>
      <c r="C32" s="316"/>
      <c r="D32" s="433" t="s">
        <v>2166</v>
      </c>
      <c r="E32" s="433"/>
      <c r="F32" s="433"/>
      <c r="G32" s="433"/>
      <c r="H32" s="433"/>
      <c r="I32" s="433"/>
      <c r="J32" s="433"/>
      <c r="K32" s="312"/>
    </row>
    <row r="33" spans="2:11" ht="15" customHeight="1">
      <c r="B33" s="315"/>
      <c r="C33" s="316"/>
      <c r="D33" s="433" t="s">
        <v>2167</v>
      </c>
      <c r="E33" s="433"/>
      <c r="F33" s="433"/>
      <c r="G33" s="433"/>
      <c r="H33" s="433"/>
      <c r="I33" s="433"/>
      <c r="J33" s="433"/>
      <c r="K33" s="312"/>
    </row>
    <row r="34" spans="2:11" ht="15" customHeight="1">
      <c r="B34" s="315"/>
      <c r="C34" s="316"/>
      <c r="D34" s="314"/>
      <c r="E34" s="318" t="s">
        <v>137</v>
      </c>
      <c r="F34" s="314"/>
      <c r="G34" s="433" t="s">
        <v>2168</v>
      </c>
      <c r="H34" s="433"/>
      <c r="I34" s="433"/>
      <c r="J34" s="433"/>
      <c r="K34" s="312"/>
    </row>
    <row r="35" spans="2:11" ht="30.75" customHeight="1">
      <c r="B35" s="315"/>
      <c r="C35" s="316"/>
      <c r="D35" s="314"/>
      <c r="E35" s="318" t="s">
        <v>2169</v>
      </c>
      <c r="F35" s="314"/>
      <c r="G35" s="433" t="s">
        <v>2170</v>
      </c>
      <c r="H35" s="433"/>
      <c r="I35" s="433"/>
      <c r="J35" s="433"/>
      <c r="K35" s="312"/>
    </row>
    <row r="36" spans="2:11" ht="15" customHeight="1">
      <c r="B36" s="315"/>
      <c r="C36" s="316"/>
      <c r="D36" s="314"/>
      <c r="E36" s="318" t="s">
        <v>52</v>
      </c>
      <c r="F36" s="314"/>
      <c r="G36" s="433" t="s">
        <v>2171</v>
      </c>
      <c r="H36" s="433"/>
      <c r="I36" s="433"/>
      <c r="J36" s="433"/>
      <c r="K36" s="312"/>
    </row>
    <row r="37" spans="2:11" ht="15" customHeight="1">
      <c r="B37" s="315"/>
      <c r="C37" s="316"/>
      <c r="D37" s="314"/>
      <c r="E37" s="318" t="s">
        <v>138</v>
      </c>
      <c r="F37" s="314"/>
      <c r="G37" s="433" t="s">
        <v>2172</v>
      </c>
      <c r="H37" s="433"/>
      <c r="I37" s="433"/>
      <c r="J37" s="433"/>
      <c r="K37" s="312"/>
    </row>
    <row r="38" spans="2:11" ht="15" customHeight="1">
      <c r="B38" s="315"/>
      <c r="C38" s="316"/>
      <c r="D38" s="314"/>
      <c r="E38" s="318" t="s">
        <v>139</v>
      </c>
      <c r="F38" s="314"/>
      <c r="G38" s="433" t="s">
        <v>2173</v>
      </c>
      <c r="H38" s="433"/>
      <c r="I38" s="433"/>
      <c r="J38" s="433"/>
      <c r="K38" s="312"/>
    </row>
    <row r="39" spans="2:11" ht="15" customHeight="1">
      <c r="B39" s="315"/>
      <c r="C39" s="316"/>
      <c r="D39" s="314"/>
      <c r="E39" s="318" t="s">
        <v>140</v>
      </c>
      <c r="F39" s="314"/>
      <c r="G39" s="433" t="s">
        <v>2174</v>
      </c>
      <c r="H39" s="433"/>
      <c r="I39" s="433"/>
      <c r="J39" s="433"/>
      <c r="K39" s="312"/>
    </row>
    <row r="40" spans="2:11" ht="15" customHeight="1">
      <c r="B40" s="315"/>
      <c r="C40" s="316"/>
      <c r="D40" s="314"/>
      <c r="E40" s="318" t="s">
        <v>2175</v>
      </c>
      <c r="F40" s="314"/>
      <c r="G40" s="433" t="s">
        <v>2176</v>
      </c>
      <c r="H40" s="433"/>
      <c r="I40" s="433"/>
      <c r="J40" s="433"/>
      <c r="K40" s="312"/>
    </row>
    <row r="41" spans="2:11" ht="15" customHeight="1">
      <c r="B41" s="315"/>
      <c r="C41" s="316"/>
      <c r="D41" s="314"/>
      <c r="E41" s="318"/>
      <c r="F41" s="314"/>
      <c r="G41" s="433" t="s">
        <v>2177</v>
      </c>
      <c r="H41" s="433"/>
      <c r="I41" s="433"/>
      <c r="J41" s="433"/>
      <c r="K41" s="312"/>
    </row>
    <row r="42" spans="2:11" ht="15" customHeight="1">
      <c r="B42" s="315"/>
      <c r="C42" s="316"/>
      <c r="D42" s="314"/>
      <c r="E42" s="318" t="s">
        <v>2178</v>
      </c>
      <c r="F42" s="314"/>
      <c r="G42" s="433" t="s">
        <v>2179</v>
      </c>
      <c r="H42" s="433"/>
      <c r="I42" s="433"/>
      <c r="J42" s="433"/>
      <c r="K42" s="312"/>
    </row>
    <row r="43" spans="2:11" ht="15" customHeight="1">
      <c r="B43" s="315"/>
      <c r="C43" s="316"/>
      <c r="D43" s="314"/>
      <c r="E43" s="318" t="s">
        <v>142</v>
      </c>
      <c r="F43" s="314"/>
      <c r="G43" s="433" t="s">
        <v>2180</v>
      </c>
      <c r="H43" s="433"/>
      <c r="I43" s="433"/>
      <c r="J43" s="433"/>
      <c r="K43" s="312"/>
    </row>
    <row r="44" spans="2:11" ht="12.75" customHeight="1">
      <c r="B44" s="315"/>
      <c r="C44" s="316"/>
      <c r="D44" s="314"/>
      <c r="E44" s="314"/>
      <c r="F44" s="314"/>
      <c r="G44" s="314"/>
      <c r="H44" s="314"/>
      <c r="I44" s="314"/>
      <c r="J44" s="314"/>
      <c r="K44" s="312"/>
    </row>
    <row r="45" spans="2:11" ht="15" customHeight="1">
      <c r="B45" s="315"/>
      <c r="C45" s="316"/>
      <c r="D45" s="433" t="s">
        <v>2181</v>
      </c>
      <c r="E45" s="433"/>
      <c r="F45" s="433"/>
      <c r="G45" s="433"/>
      <c r="H45" s="433"/>
      <c r="I45" s="433"/>
      <c r="J45" s="433"/>
      <c r="K45" s="312"/>
    </row>
    <row r="46" spans="2:11" ht="15" customHeight="1">
      <c r="B46" s="315"/>
      <c r="C46" s="316"/>
      <c r="D46" s="316"/>
      <c r="E46" s="433" t="s">
        <v>2182</v>
      </c>
      <c r="F46" s="433"/>
      <c r="G46" s="433"/>
      <c r="H46" s="433"/>
      <c r="I46" s="433"/>
      <c r="J46" s="433"/>
      <c r="K46" s="312"/>
    </row>
    <row r="47" spans="2:11" ht="15" customHeight="1">
      <c r="B47" s="315"/>
      <c r="C47" s="316"/>
      <c r="D47" s="316"/>
      <c r="E47" s="433" t="s">
        <v>2183</v>
      </c>
      <c r="F47" s="433"/>
      <c r="G47" s="433"/>
      <c r="H47" s="433"/>
      <c r="I47" s="433"/>
      <c r="J47" s="433"/>
      <c r="K47" s="312"/>
    </row>
    <row r="48" spans="2:11" ht="15" customHeight="1">
      <c r="B48" s="315"/>
      <c r="C48" s="316"/>
      <c r="D48" s="316"/>
      <c r="E48" s="433" t="s">
        <v>2184</v>
      </c>
      <c r="F48" s="433"/>
      <c r="G48" s="433"/>
      <c r="H48" s="433"/>
      <c r="I48" s="433"/>
      <c r="J48" s="433"/>
      <c r="K48" s="312"/>
    </row>
    <row r="49" spans="2:11" ht="15" customHeight="1">
      <c r="B49" s="315"/>
      <c r="C49" s="316"/>
      <c r="D49" s="433" t="s">
        <v>2185</v>
      </c>
      <c r="E49" s="433"/>
      <c r="F49" s="433"/>
      <c r="G49" s="433"/>
      <c r="H49" s="433"/>
      <c r="I49" s="433"/>
      <c r="J49" s="433"/>
      <c r="K49" s="312"/>
    </row>
    <row r="50" spans="2:11" ht="25.5" customHeight="1">
      <c r="B50" s="311"/>
      <c r="C50" s="435" t="s">
        <v>2186</v>
      </c>
      <c r="D50" s="435"/>
      <c r="E50" s="435"/>
      <c r="F50" s="435"/>
      <c r="G50" s="435"/>
      <c r="H50" s="435"/>
      <c r="I50" s="435"/>
      <c r="J50" s="435"/>
      <c r="K50" s="312"/>
    </row>
    <row r="51" spans="2:11" ht="5.25" customHeight="1">
      <c r="B51" s="311"/>
      <c r="C51" s="313"/>
      <c r="D51" s="313"/>
      <c r="E51" s="313"/>
      <c r="F51" s="313"/>
      <c r="G51" s="313"/>
      <c r="H51" s="313"/>
      <c r="I51" s="313"/>
      <c r="J51" s="313"/>
      <c r="K51" s="312"/>
    </row>
    <row r="52" spans="2:11" ht="15" customHeight="1">
      <c r="B52" s="311"/>
      <c r="C52" s="433" t="s">
        <v>2187</v>
      </c>
      <c r="D52" s="433"/>
      <c r="E52" s="433"/>
      <c r="F52" s="433"/>
      <c r="G52" s="433"/>
      <c r="H52" s="433"/>
      <c r="I52" s="433"/>
      <c r="J52" s="433"/>
      <c r="K52" s="312"/>
    </row>
    <row r="53" spans="2:11" ht="15" customHeight="1">
      <c r="B53" s="311"/>
      <c r="C53" s="433" t="s">
        <v>2188</v>
      </c>
      <c r="D53" s="433"/>
      <c r="E53" s="433"/>
      <c r="F53" s="433"/>
      <c r="G53" s="433"/>
      <c r="H53" s="433"/>
      <c r="I53" s="433"/>
      <c r="J53" s="433"/>
      <c r="K53" s="312"/>
    </row>
    <row r="54" spans="2:11" ht="12.75" customHeight="1">
      <c r="B54" s="311"/>
      <c r="C54" s="314"/>
      <c r="D54" s="314"/>
      <c r="E54" s="314"/>
      <c r="F54" s="314"/>
      <c r="G54" s="314"/>
      <c r="H54" s="314"/>
      <c r="I54" s="314"/>
      <c r="J54" s="314"/>
      <c r="K54" s="312"/>
    </row>
    <row r="55" spans="2:11" ht="15" customHeight="1">
      <c r="B55" s="311"/>
      <c r="C55" s="433" t="s">
        <v>2189</v>
      </c>
      <c r="D55" s="433"/>
      <c r="E55" s="433"/>
      <c r="F55" s="433"/>
      <c r="G55" s="433"/>
      <c r="H55" s="433"/>
      <c r="I55" s="433"/>
      <c r="J55" s="433"/>
      <c r="K55" s="312"/>
    </row>
    <row r="56" spans="2:11" ht="15" customHeight="1">
      <c r="B56" s="311"/>
      <c r="C56" s="316"/>
      <c r="D56" s="433" t="s">
        <v>2190</v>
      </c>
      <c r="E56" s="433"/>
      <c r="F56" s="433"/>
      <c r="G56" s="433"/>
      <c r="H56" s="433"/>
      <c r="I56" s="433"/>
      <c r="J56" s="433"/>
      <c r="K56" s="312"/>
    </row>
    <row r="57" spans="2:11" ht="15" customHeight="1">
      <c r="B57" s="311"/>
      <c r="C57" s="316"/>
      <c r="D57" s="433" t="s">
        <v>2191</v>
      </c>
      <c r="E57" s="433"/>
      <c r="F57" s="433"/>
      <c r="G57" s="433"/>
      <c r="H57" s="433"/>
      <c r="I57" s="433"/>
      <c r="J57" s="433"/>
      <c r="K57" s="312"/>
    </row>
    <row r="58" spans="2:11" ht="15" customHeight="1">
      <c r="B58" s="311"/>
      <c r="C58" s="316"/>
      <c r="D58" s="433" t="s">
        <v>2192</v>
      </c>
      <c r="E58" s="433"/>
      <c r="F58" s="433"/>
      <c r="G58" s="433"/>
      <c r="H58" s="433"/>
      <c r="I58" s="433"/>
      <c r="J58" s="433"/>
      <c r="K58" s="312"/>
    </row>
    <row r="59" spans="2:11" ht="15" customHeight="1">
      <c r="B59" s="311"/>
      <c r="C59" s="316"/>
      <c r="D59" s="433" t="s">
        <v>2193</v>
      </c>
      <c r="E59" s="433"/>
      <c r="F59" s="433"/>
      <c r="G59" s="433"/>
      <c r="H59" s="433"/>
      <c r="I59" s="433"/>
      <c r="J59" s="433"/>
      <c r="K59" s="312"/>
    </row>
    <row r="60" spans="2:11" ht="15" customHeight="1">
      <c r="B60" s="311"/>
      <c r="C60" s="316"/>
      <c r="D60" s="437" t="s">
        <v>2194</v>
      </c>
      <c r="E60" s="437"/>
      <c r="F60" s="437"/>
      <c r="G60" s="437"/>
      <c r="H60" s="437"/>
      <c r="I60" s="437"/>
      <c r="J60" s="437"/>
      <c r="K60" s="312"/>
    </row>
    <row r="61" spans="2:11" ht="15" customHeight="1">
      <c r="B61" s="311"/>
      <c r="C61" s="316"/>
      <c r="D61" s="433" t="s">
        <v>2195</v>
      </c>
      <c r="E61" s="433"/>
      <c r="F61" s="433"/>
      <c r="G61" s="433"/>
      <c r="H61" s="433"/>
      <c r="I61" s="433"/>
      <c r="J61" s="433"/>
      <c r="K61" s="312"/>
    </row>
    <row r="62" spans="2:11" ht="12.75" customHeight="1">
      <c r="B62" s="311"/>
      <c r="C62" s="316"/>
      <c r="D62" s="316"/>
      <c r="E62" s="319"/>
      <c r="F62" s="316"/>
      <c r="G62" s="316"/>
      <c r="H62" s="316"/>
      <c r="I62" s="316"/>
      <c r="J62" s="316"/>
      <c r="K62" s="312"/>
    </row>
    <row r="63" spans="2:11" ht="15" customHeight="1">
      <c r="B63" s="311"/>
      <c r="C63" s="316"/>
      <c r="D63" s="433" t="s">
        <v>2196</v>
      </c>
      <c r="E63" s="433"/>
      <c r="F63" s="433"/>
      <c r="G63" s="433"/>
      <c r="H63" s="433"/>
      <c r="I63" s="433"/>
      <c r="J63" s="433"/>
      <c r="K63" s="312"/>
    </row>
    <row r="64" spans="2:11" ht="15" customHeight="1">
      <c r="B64" s="311"/>
      <c r="C64" s="316"/>
      <c r="D64" s="437" t="s">
        <v>2197</v>
      </c>
      <c r="E64" s="437"/>
      <c r="F64" s="437"/>
      <c r="G64" s="437"/>
      <c r="H64" s="437"/>
      <c r="I64" s="437"/>
      <c r="J64" s="437"/>
      <c r="K64" s="312"/>
    </row>
    <row r="65" spans="2:11" ht="15" customHeight="1">
      <c r="B65" s="311"/>
      <c r="C65" s="316"/>
      <c r="D65" s="433" t="s">
        <v>2198</v>
      </c>
      <c r="E65" s="433"/>
      <c r="F65" s="433"/>
      <c r="G65" s="433"/>
      <c r="H65" s="433"/>
      <c r="I65" s="433"/>
      <c r="J65" s="433"/>
      <c r="K65" s="312"/>
    </row>
    <row r="66" spans="2:11" ht="15" customHeight="1">
      <c r="B66" s="311"/>
      <c r="C66" s="316"/>
      <c r="D66" s="433" t="s">
        <v>2199</v>
      </c>
      <c r="E66" s="433"/>
      <c r="F66" s="433"/>
      <c r="G66" s="433"/>
      <c r="H66" s="433"/>
      <c r="I66" s="433"/>
      <c r="J66" s="433"/>
      <c r="K66" s="312"/>
    </row>
    <row r="67" spans="2:11" ht="15" customHeight="1">
      <c r="B67" s="311"/>
      <c r="C67" s="316"/>
      <c r="D67" s="433" t="s">
        <v>2200</v>
      </c>
      <c r="E67" s="433"/>
      <c r="F67" s="433"/>
      <c r="G67" s="433"/>
      <c r="H67" s="433"/>
      <c r="I67" s="433"/>
      <c r="J67" s="433"/>
      <c r="K67" s="312"/>
    </row>
    <row r="68" spans="2:11" ht="15" customHeight="1">
      <c r="B68" s="311"/>
      <c r="C68" s="316"/>
      <c r="D68" s="433" t="s">
        <v>2201</v>
      </c>
      <c r="E68" s="433"/>
      <c r="F68" s="433"/>
      <c r="G68" s="433"/>
      <c r="H68" s="433"/>
      <c r="I68" s="433"/>
      <c r="J68" s="433"/>
      <c r="K68" s="312"/>
    </row>
    <row r="69" spans="2:11" ht="12.75" customHeight="1">
      <c r="B69" s="320"/>
      <c r="C69" s="321"/>
      <c r="D69" s="321"/>
      <c r="E69" s="321"/>
      <c r="F69" s="321"/>
      <c r="G69" s="321"/>
      <c r="H69" s="321"/>
      <c r="I69" s="321"/>
      <c r="J69" s="321"/>
      <c r="K69" s="322"/>
    </row>
    <row r="70" spans="2:11" ht="18.75" customHeight="1">
      <c r="B70" s="323"/>
      <c r="C70" s="323"/>
      <c r="D70" s="323"/>
      <c r="E70" s="323"/>
      <c r="F70" s="323"/>
      <c r="G70" s="323"/>
      <c r="H70" s="323"/>
      <c r="I70" s="323"/>
      <c r="J70" s="323"/>
      <c r="K70" s="324"/>
    </row>
    <row r="71" spans="2:11" ht="18.75" customHeight="1">
      <c r="B71" s="324"/>
      <c r="C71" s="324"/>
      <c r="D71" s="324"/>
      <c r="E71" s="324"/>
      <c r="F71" s="324"/>
      <c r="G71" s="324"/>
      <c r="H71" s="324"/>
      <c r="I71" s="324"/>
      <c r="J71" s="324"/>
      <c r="K71" s="324"/>
    </row>
    <row r="72" spans="2:11" ht="7.5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7"/>
    </row>
    <row r="73" spans="2:11" ht="45" customHeight="1">
      <c r="B73" s="328"/>
      <c r="C73" s="438" t="s">
        <v>116</v>
      </c>
      <c r="D73" s="438"/>
      <c r="E73" s="438"/>
      <c r="F73" s="438"/>
      <c r="G73" s="438"/>
      <c r="H73" s="438"/>
      <c r="I73" s="438"/>
      <c r="J73" s="438"/>
      <c r="K73" s="329"/>
    </row>
    <row r="74" spans="2:11" ht="17.25" customHeight="1">
      <c r="B74" s="328"/>
      <c r="C74" s="330" t="s">
        <v>2202</v>
      </c>
      <c r="D74" s="330"/>
      <c r="E74" s="330"/>
      <c r="F74" s="330" t="s">
        <v>2203</v>
      </c>
      <c r="G74" s="331"/>
      <c r="H74" s="330" t="s">
        <v>138</v>
      </c>
      <c r="I74" s="330" t="s">
        <v>56</v>
      </c>
      <c r="J74" s="330" t="s">
        <v>2204</v>
      </c>
      <c r="K74" s="329"/>
    </row>
    <row r="75" spans="2:11" ht="17.25" customHeight="1">
      <c r="B75" s="328"/>
      <c r="C75" s="332" t="s">
        <v>2205</v>
      </c>
      <c r="D75" s="332"/>
      <c r="E75" s="332"/>
      <c r="F75" s="333" t="s">
        <v>2206</v>
      </c>
      <c r="G75" s="334"/>
      <c r="H75" s="332"/>
      <c r="I75" s="332"/>
      <c r="J75" s="332" t="s">
        <v>2207</v>
      </c>
      <c r="K75" s="329"/>
    </row>
    <row r="76" spans="2:11" ht="5.25" customHeight="1">
      <c r="B76" s="328"/>
      <c r="C76" s="335"/>
      <c r="D76" s="335"/>
      <c r="E76" s="335"/>
      <c r="F76" s="335"/>
      <c r="G76" s="336"/>
      <c r="H76" s="335"/>
      <c r="I76" s="335"/>
      <c r="J76" s="335"/>
      <c r="K76" s="329"/>
    </row>
    <row r="77" spans="2:11" ht="15" customHeight="1">
      <c r="B77" s="328"/>
      <c r="C77" s="318" t="s">
        <v>52</v>
      </c>
      <c r="D77" s="335"/>
      <c r="E77" s="335"/>
      <c r="F77" s="337" t="s">
        <v>2208</v>
      </c>
      <c r="G77" s="336"/>
      <c r="H77" s="318" t="s">
        <v>2209</v>
      </c>
      <c r="I77" s="318" t="s">
        <v>2210</v>
      </c>
      <c r="J77" s="318">
        <v>20</v>
      </c>
      <c r="K77" s="329"/>
    </row>
    <row r="78" spans="2:11" ht="15" customHeight="1">
      <c r="B78" s="328"/>
      <c r="C78" s="318" t="s">
        <v>2211</v>
      </c>
      <c r="D78" s="318"/>
      <c r="E78" s="318"/>
      <c r="F78" s="337" t="s">
        <v>2208</v>
      </c>
      <c r="G78" s="336"/>
      <c r="H78" s="318" t="s">
        <v>2212</v>
      </c>
      <c r="I78" s="318" t="s">
        <v>2210</v>
      </c>
      <c r="J78" s="318">
        <v>120</v>
      </c>
      <c r="K78" s="329"/>
    </row>
    <row r="79" spans="2:11" ht="15" customHeight="1">
      <c r="B79" s="338"/>
      <c r="C79" s="318" t="s">
        <v>2213</v>
      </c>
      <c r="D79" s="318"/>
      <c r="E79" s="318"/>
      <c r="F79" s="337" t="s">
        <v>2214</v>
      </c>
      <c r="G79" s="336"/>
      <c r="H79" s="318" t="s">
        <v>2215</v>
      </c>
      <c r="I79" s="318" t="s">
        <v>2210</v>
      </c>
      <c r="J79" s="318">
        <v>50</v>
      </c>
      <c r="K79" s="329"/>
    </row>
    <row r="80" spans="2:11" ht="15" customHeight="1">
      <c r="B80" s="338"/>
      <c r="C80" s="318" t="s">
        <v>2216</v>
      </c>
      <c r="D80" s="318"/>
      <c r="E80" s="318"/>
      <c r="F80" s="337" t="s">
        <v>2208</v>
      </c>
      <c r="G80" s="336"/>
      <c r="H80" s="318" t="s">
        <v>2217</v>
      </c>
      <c r="I80" s="318" t="s">
        <v>2218</v>
      </c>
      <c r="J80" s="318"/>
      <c r="K80" s="329"/>
    </row>
    <row r="81" spans="2:11" ht="15" customHeight="1">
      <c r="B81" s="338"/>
      <c r="C81" s="339" t="s">
        <v>2219</v>
      </c>
      <c r="D81" s="339"/>
      <c r="E81" s="339"/>
      <c r="F81" s="340" t="s">
        <v>2214</v>
      </c>
      <c r="G81" s="339"/>
      <c r="H81" s="339" t="s">
        <v>2220</v>
      </c>
      <c r="I81" s="339" t="s">
        <v>2210</v>
      </c>
      <c r="J81" s="339">
        <v>15</v>
      </c>
      <c r="K81" s="329"/>
    </row>
    <row r="82" spans="2:11" ht="15" customHeight="1">
      <c r="B82" s="338"/>
      <c r="C82" s="339" t="s">
        <v>2221</v>
      </c>
      <c r="D82" s="339"/>
      <c r="E82" s="339"/>
      <c r="F82" s="340" t="s">
        <v>2214</v>
      </c>
      <c r="G82" s="339"/>
      <c r="H82" s="339" t="s">
        <v>2222</v>
      </c>
      <c r="I82" s="339" t="s">
        <v>2210</v>
      </c>
      <c r="J82" s="339">
        <v>15</v>
      </c>
      <c r="K82" s="329"/>
    </row>
    <row r="83" spans="2:11" ht="15" customHeight="1">
      <c r="B83" s="338"/>
      <c r="C83" s="339" t="s">
        <v>2223</v>
      </c>
      <c r="D83" s="339"/>
      <c r="E83" s="339"/>
      <c r="F83" s="340" t="s">
        <v>2214</v>
      </c>
      <c r="G83" s="339"/>
      <c r="H83" s="339" t="s">
        <v>2224</v>
      </c>
      <c r="I83" s="339" t="s">
        <v>2210</v>
      </c>
      <c r="J83" s="339">
        <v>20</v>
      </c>
      <c r="K83" s="329"/>
    </row>
    <row r="84" spans="2:11" ht="15" customHeight="1">
      <c r="B84" s="338"/>
      <c r="C84" s="339" t="s">
        <v>2225</v>
      </c>
      <c r="D84" s="339"/>
      <c r="E84" s="339"/>
      <c r="F84" s="340" t="s">
        <v>2214</v>
      </c>
      <c r="G84" s="339"/>
      <c r="H84" s="339" t="s">
        <v>2226</v>
      </c>
      <c r="I84" s="339" t="s">
        <v>2210</v>
      </c>
      <c r="J84" s="339">
        <v>20</v>
      </c>
      <c r="K84" s="329"/>
    </row>
    <row r="85" spans="2:11" ht="15" customHeight="1">
      <c r="B85" s="338"/>
      <c r="C85" s="318" t="s">
        <v>2227</v>
      </c>
      <c r="D85" s="318"/>
      <c r="E85" s="318"/>
      <c r="F85" s="337" t="s">
        <v>2214</v>
      </c>
      <c r="G85" s="336"/>
      <c r="H85" s="318" t="s">
        <v>2228</v>
      </c>
      <c r="I85" s="318" t="s">
        <v>2210</v>
      </c>
      <c r="J85" s="318">
        <v>50</v>
      </c>
      <c r="K85" s="329"/>
    </row>
    <row r="86" spans="2:11" ht="15" customHeight="1">
      <c r="B86" s="338"/>
      <c r="C86" s="318" t="s">
        <v>2229</v>
      </c>
      <c r="D86" s="318"/>
      <c r="E86" s="318"/>
      <c r="F86" s="337" t="s">
        <v>2214</v>
      </c>
      <c r="G86" s="336"/>
      <c r="H86" s="318" t="s">
        <v>2230</v>
      </c>
      <c r="I86" s="318" t="s">
        <v>2210</v>
      </c>
      <c r="J86" s="318">
        <v>20</v>
      </c>
      <c r="K86" s="329"/>
    </row>
    <row r="87" spans="2:11" ht="15" customHeight="1">
      <c r="B87" s="338"/>
      <c r="C87" s="318" t="s">
        <v>2231</v>
      </c>
      <c r="D87" s="318"/>
      <c r="E87" s="318"/>
      <c r="F87" s="337" t="s">
        <v>2214</v>
      </c>
      <c r="G87" s="336"/>
      <c r="H87" s="318" t="s">
        <v>2232</v>
      </c>
      <c r="I87" s="318" t="s">
        <v>2210</v>
      </c>
      <c r="J87" s="318">
        <v>20</v>
      </c>
      <c r="K87" s="329"/>
    </row>
    <row r="88" spans="2:11" ht="15" customHeight="1">
      <c r="B88" s="338"/>
      <c r="C88" s="318" t="s">
        <v>2233</v>
      </c>
      <c r="D88" s="318"/>
      <c r="E88" s="318"/>
      <c r="F88" s="337" t="s">
        <v>2214</v>
      </c>
      <c r="G88" s="336"/>
      <c r="H88" s="318" t="s">
        <v>2234</v>
      </c>
      <c r="I88" s="318" t="s">
        <v>2210</v>
      </c>
      <c r="J88" s="318">
        <v>50</v>
      </c>
      <c r="K88" s="329"/>
    </row>
    <row r="89" spans="2:11" ht="15" customHeight="1">
      <c r="B89" s="338"/>
      <c r="C89" s="318" t="s">
        <v>2235</v>
      </c>
      <c r="D89" s="318"/>
      <c r="E89" s="318"/>
      <c r="F89" s="337" t="s">
        <v>2214</v>
      </c>
      <c r="G89" s="336"/>
      <c r="H89" s="318" t="s">
        <v>2235</v>
      </c>
      <c r="I89" s="318" t="s">
        <v>2210</v>
      </c>
      <c r="J89" s="318">
        <v>50</v>
      </c>
      <c r="K89" s="329"/>
    </row>
    <row r="90" spans="2:11" ht="15" customHeight="1">
      <c r="B90" s="338"/>
      <c r="C90" s="318" t="s">
        <v>143</v>
      </c>
      <c r="D90" s="318"/>
      <c r="E90" s="318"/>
      <c r="F90" s="337" t="s">
        <v>2214</v>
      </c>
      <c r="G90" s="336"/>
      <c r="H90" s="318" t="s">
        <v>2236</v>
      </c>
      <c r="I90" s="318" t="s">
        <v>2210</v>
      </c>
      <c r="J90" s="318">
        <v>255</v>
      </c>
      <c r="K90" s="329"/>
    </row>
    <row r="91" spans="2:11" ht="15" customHeight="1">
      <c r="B91" s="338"/>
      <c r="C91" s="318" t="s">
        <v>2237</v>
      </c>
      <c r="D91" s="318"/>
      <c r="E91" s="318"/>
      <c r="F91" s="337" t="s">
        <v>2208</v>
      </c>
      <c r="G91" s="336"/>
      <c r="H91" s="318" t="s">
        <v>2238</v>
      </c>
      <c r="I91" s="318" t="s">
        <v>2239</v>
      </c>
      <c r="J91" s="318"/>
      <c r="K91" s="329"/>
    </row>
    <row r="92" spans="2:11" ht="15" customHeight="1">
      <c r="B92" s="338"/>
      <c r="C92" s="318" t="s">
        <v>2240</v>
      </c>
      <c r="D92" s="318"/>
      <c r="E92" s="318"/>
      <c r="F92" s="337" t="s">
        <v>2208</v>
      </c>
      <c r="G92" s="336"/>
      <c r="H92" s="318" t="s">
        <v>2241</v>
      </c>
      <c r="I92" s="318" t="s">
        <v>2242</v>
      </c>
      <c r="J92" s="318"/>
      <c r="K92" s="329"/>
    </row>
    <row r="93" spans="2:11" ht="15" customHeight="1">
      <c r="B93" s="338"/>
      <c r="C93" s="318" t="s">
        <v>2243</v>
      </c>
      <c r="D93" s="318"/>
      <c r="E93" s="318"/>
      <c r="F93" s="337" t="s">
        <v>2208</v>
      </c>
      <c r="G93" s="336"/>
      <c r="H93" s="318" t="s">
        <v>2243</v>
      </c>
      <c r="I93" s="318" t="s">
        <v>2242</v>
      </c>
      <c r="J93" s="318"/>
      <c r="K93" s="329"/>
    </row>
    <row r="94" spans="2:11" ht="15" customHeight="1">
      <c r="B94" s="338"/>
      <c r="C94" s="318" t="s">
        <v>37</v>
      </c>
      <c r="D94" s="318"/>
      <c r="E94" s="318"/>
      <c r="F94" s="337" t="s">
        <v>2208</v>
      </c>
      <c r="G94" s="336"/>
      <c r="H94" s="318" t="s">
        <v>2244</v>
      </c>
      <c r="I94" s="318" t="s">
        <v>2242</v>
      </c>
      <c r="J94" s="318"/>
      <c r="K94" s="329"/>
    </row>
    <row r="95" spans="2:11" ht="15" customHeight="1">
      <c r="B95" s="338"/>
      <c r="C95" s="318" t="s">
        <v>47</v>
      </c>
      <c r="D95" s="318"/>
      <c r="E95" s="318"/>
      <c r="F95" s="337" t="s">
        <v>2208</v>
      </c>
      <c r="G95" s="336"/>
      <c r="H95" s="318" t="s">
        <v>2245</v>
      </c>
      <c r="I95" s="318" t="s">
        <v>2242</v>
      </c>
      <c r="J95" s="318"/>
      <c r="K95" s="329"/>
    </row>
    <row r="96" spans="2:11" ht="15" customHeight="1">
      <c r="B96" s="341"/>
      <c r="C96" s="342"/>
      <c r="D96" s="342"/>
      <c r="E96" s="342"/>
      <c r="F96" s="342"/>
      <c r="G96" s="342"/>
      <c r="H96" s="342"/>
      <c r="I96" s="342"/>
      <c r="J96" s="342"/>
      <c r="K96" s="343"/>
    </row>
    <row r="97" spans="2:11" ht="18.75" customHeight="1">
      <c r="B97" s="344"/>
      <c r="C97" s="345"/>
      <c r="D97" s="345"/>
      <c r="E97" s="345"/>
      <c r="F97" s="345"/>
      <c r="G97" s="345"/>
      <c r="H97" s="345"/>
      <c r="I97" s="345"/>
      <c r="J97" s="345"/>
      <c r="K97" s="344"/>
    </row>
    <row r="98" spans="2:11" ht="18.75" customHeight="1">
      <c r="B98" s="324"/>
      <c r="C98" s="324"/>
      <c r="D98" s="324"/>
      <c r="E98" s="324"/>
      <c r="F98" s="324"/>
      <c r="G98" s="324"/>
      <c r="H98" s="324"/>
      <c r="I98" s="324"/>
      <c r="J98" s="324"/>
      <c r="K98" s="324"/>
    </row>
    <row r="99" spans="2:11" ht="7.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7"/>
    </row>
    <row r="100" spans="2:11" ht="45" customHeight="1">
      <c r="B100" s="328"/>
      <c r="C100" s="438" t="s">
        <v>2246</v>
      </c>
      <c r="D100" s="438"/>
      <c r="E100" s="438"/>
      <c r="F100" s="438"/>
      <c r="G100" s="438"/>
      <c r="H100" s="438"/>
      <c r="I100" s="438"/>
      <c r="J100" s="438"/>
      <c r="K100" s="329"/>
    </row>
    <row r="101" spans="2:11" ht="17.25" customHeight="1">
      <c r="B101" s="328"/>
      <c r="C101" s="330" t="s">
        <v>2202</v>
      </c>
      <c r="D101" s="330"/>
      <c r="E101" s="330"/>
      <c r="F101" s="330" t="s">
        <v>2203</v>
      </c>
      <c r="G101" s="331"/>
      <c r="H101" s="330" t="s">
        <v>138</v>
      </c>
      <c r="I101" s="330" t="s">
        <v>56</v>
      </c>
      <c r="J101" s="330" t="s">
        <v>2204</v>
      </c>
      <c r="K101" s="329"/>
    </row>
    <row r="102" spans="2:11" ht="17.25" customHeight="1">
      <c r="B102" s="328"/>
      <c r="C102" s="332" t="s">
        <v>2205</v>
      </c>
      <c r="D102" s="332"/>
      <c r="E102" s="332"/>
      <c r="F102" s="333" t="s">
        <v>2206</v>
      </c>
      <c r="G102" s="334"/>
      <c r="H102" s="332"/>
      <c r="I102" s="332"/>
      <c r="J102" s="332" t="s">
        <v>2207</v>
      </c>
      <c r="K102" s="329"/>
    </row>
    <row r="103" spans="2:11" ht="5.25" customHeight="1">
      <c r="B103" s="328"/>
      <c r="C103" s="330"/>
      <c r="D103" s="330"/>
      <c r="E103" s="330"/>
      <c r="F103" s="330"/>
      <c r="G103" s="346"/>
      <c r="H103" s="330"/>
      <c r="I103" s="330"/>
      <c r="J103" s="330"/>
      <c r="K103" s="329"/>
    </row>
    <row r="104" spans="2:11" ht="15" customHeight="1">
      <c r="B104" s="328"/>
      <c r="C104" s="318" t="s">
        <v>52</v>
      </c>
      <c r="D104" s="335"/>
      <c r="E104" s="335"/>
      <c r="F104" s="337" t="s">
        <v>2208</v>
      </c>
      <c r="G104" s="346"/>
      <c r="H104" s="318" t="s">
        <v>2247</v>
      </c>
      <c r="I104" s="318" t="s">
        <v>2210</v>
      </c>
      <c r="J104" s="318">
        <v>20</v>
      </c>
      <c r="K104" s="329"/>
    </row>
    <row r="105" spans="2:11" ht="15" customHeight="1">
      <c r="B105" s="328"/>
      <c r="C105" s="318" t="s">
        <v>2211</v>
      </c>
      <c r="D105" s="318"/>
      <c r="E105" s="318"/>
      <c r="F105" s="337" t="s">
        <v>2208</v>
      </c>
      <c r="G105" s="318"/>
      <c r="H105" s="318" t="s">
        <v>2247</v>
      </c>
      <c r="I105" s="318" t="s">
        <v>2210</v>
      </c>
      <c r="J105" s="318">
        <v>120</v>
      </c>
      <c r="K105" s="329"/>
    </row>
    <row r="106" spans="2:11" ht="15" customHeight="1">
      <c r="B106" s="338"/>
      <c r="C106" s="318" t="s">
        <v>2213</v>
      </c>
      <c r="D106" s="318"/>
      <c r="E106" s="318"/>
      <c r="F106" s="337" t="s">
        <v>2214</v>
      </c>
      <c r="G106" s="318"/>
      <c r="H106" s="318" t="s">
        <v>2247</v>
      </c>
      <c r="I106" s="318" t="s">
        <v>2210</v>
      </c>
      <c r="J106" s="318">
        <v>50</v>
      </c>
      <c r="K106" s="329"/>
    </row>
    <row r="107" spans="2:11" ht="15" customHeight="1">
      <c r="B107" s="338"/>
      <c r="C107" s="318" t="s">
        <v>2216</v>
      </c>
      <c r="D107" s="318"/>
      <c r="E107" s="318"/>
      <c r="F107" s="337" t="s">
        <v>2208</v>
      </c>
      <c r="G107" s="318"/>
      <c r="H107" s="318" t="s">
        <v>2247</v>
      </c>
      <c r="I107" s="318" t="s">
        <v>2218</v>
      </c>
      <c r="J107" s="318"/>
      <c r="K107" s="329"/>
    </row>
    <row r="108" spans="2:11" ht="15" customHeight="1">
      <c r="B108" s="338"/>
      <c r="C108" s="318" t="s">
        <v>2227</v>
      </c>
      <c r="D108" s="318"/>
      <c r="E108" s="318"/>
      <c r="F108" s="337" t="s">
        <v>2214</v>
      </c>
      <c r="G108" s="318"/>
      <c r="H108" s="318" t="s">
        <v>2247</v>
      </c>
      <c r="I108" s="318" t="s">
        <v>2210</v>
      </c>
      <c r="J108" s="318">
        <v>50</v>
      </c>
      <c r="K108" s="329"/>
    </row>
    <row r="109" spans="2:11" ht="15" customHeight="1">
      <c r="B109" s="338"/>
      <c r="C109" s="318" t="s">
        <v>2235</v>
      </c>
      <c r="D109" s="318"/>
      <c r="E109" s="318"/>
      <c r="F109" s="337" t="s">
        <v>2214</v>
      </c>
      <c r="G109" s="318"/>
      <c r="H109" s="318" t="s">
        <v>2247</v>
      </c>
      <c r="I109" s="318" t="s">
        <v>2210</v>
      </c>
      <c r="J109" s="318">
        <v>50</v>
      </c>
      <c r="K109" s="329"/>
    </row>
    <row r="110" spans="2:11" ht="15" customHeight="1">
      <c r="B110" s="338"/>
      <c r="C110" s="318" t="s">
        <v>2233</v>
      </c>
      <c r="D110" s="318"/>
      <c r="E110" s="318"/>
      <c r="F110" s="337" t="s">
        <v>2214</v>
      </c>
      <c r="G110" s="318"/>
      <c r="H110" s="318" t="s">
        <v>2247</v>
      </c>
      <c r="I110" s="318" t="s">
        <v>2210</v>
      </c>
      <c r="J110" s="318">
        <v>50</v>
      </c>
      <c r="K110" s="329"/>
    </row>
    <row r="111" spans="2:11" ht="15" customHeight="1">
      <c r="B111" s="338"/>
      <c r="C111" s="318" t="s">
        <v>52</v>
      </c>
      <c r="D111" s="318"/>
      <c r="E111" s="318"/>
      <c r="F111" s="337" t="s">
        <v>2208</v>
      </c>
      <c r="G111" s="318"/>
      <c r="H111" s="318" t="s">
        <v>2248</v>
      </c>
      <c r="I111" s="318" t="s">
        <v>2210</v>
      </c>
      <c r="J111" s="318">
        <v>20</v>
      </c>
      <c r="K111" s="329"/>
    </row>
    <row r="112" spans="2:11" ht="15" customHeight="1">
      <c r="B112" s="338"/>
      <c r="C112" s="318" t="s">
        <v>2249</v>
      </c>
      <c r="D112" s="318"/>
      <c r="E112" s="318"/>
      <c r="F112" s="337" t="s">
        <v>2208</v>
      </c>
      <c r="G112" s="318"/>
      <c r="H112" s="318" t="s">
        <v>2250</v>
      </c>
      <c r="I112" s="318" t="s">
        <v>2210</v>
      </c>
      <c r="J112" s="318">
        <v>120</v>
      </c>
      <c r="K112" s="329"/>
    </row>
    <row r="113" spans="2:11" ht="15" customHeight="1">
      <c r="B113" s="338"/>
      <c r="C113" s="318" t="s">
        <v>37</v>
      </c>
      <c r="D113" s="318"/>
      <c r="E113" s="318"/>
      <c r="F113" s="337" t="s">
        <v>2208</v>
      </c>
      <c r="G113" s="318"/>
      <c r="H113" s="318" t="s">
        <v>2251</v>
      </c>
      <c r="I113" s="318" t="s">
        <v>2242</v>
      </c>
      <c r="J113" s="318"/>
      <c r="K113" s="329"/>
    </row>
    <row r="114" spans="2:11" ht="15" customHeight="1">
      <c r="B114" s="338"/>
      <c r="C114" s="318" t="s">
        <v>47</v>
      </c>
      <c r="D114" s="318"/>
      <c r="E114" s="318"/>
      <c r="F114" s="337" t="s">
        <v>2208</v>
      </c>
      <c r="G114" s="318"/>
      <c r="H114" s="318" t="s">
        <v>2252</v>
      </c>
      <c r="I114" s="318" t="s">
        <v>2242</v>
      </c>
      <c r="J114" s="318"/>
      <c r="K114" s="329"/>
    </row>
    <row r="115" spans="2:11" ht="15" customHeight="1">
      <c r="B115" s="338"/>
      <c r="C115" s="318" t="s">
        <v>56</v>
      </c>
      <c r="D115" s="318"/>
      <c r="E115" s="318"/>
      <c r="F115" s="337" t="s">
        <v>2208</v>
      </c>
      <c r="G115" s="318"/>
      <c r="H115" s="318" t="s">
        <v>2253</v>
      </c>
      <c r="I115" s="318" t="s">
        <v>2254</v>
      </c>
      <c r="J115" s="318"/>
      <c r="K115" s="329"/>
    </row>
    <row r="116" spans="2:11" ht="15" customHeight="1">
      <c r="B116" s="341"/>
      <c r="C116" s="347"/>
      <c r="D116" s="347"/>
      <c r="E116" s="347"/>
      <c r="F116" s="347"/>
      <c r="G116" s="347"/>
      <c r="H116" s="347"/>
      <c r="I116" s="347"/>
      <c r="J116" s="347"/>
      <c r="K116" s="343"/>
    </row>
    <row r="117" spans="2:11" ht="18.75" customHeight="1">
      <c r="B117" s="348"/>
      <c r="C117" s="314"/>
      <c r="D117" s="314"/>
      <c r="E117" s="314"/>
      <c r="F117" s="349"/>
      <c r="G117" s="314"/>
      <c r="H117" s="314"/>
      <c r="I117" s="314"/>
      <c r="J117" s="314"/>
      <c r="K117" s="348"/>
    </row>
    <row r="118" spans="2:11" ht="18.75" customHeight="1">
      <c r="B118" s="324"/>
      <c r="C118" s="324"/>
      <c r="D118" s="324"/>
      <c r="E118" s="324"/>
      <c r="F118" s="324"/>
      <c r="G118" s="324"/>
      <c r="H118" s="324"/>
      <c r="I118" s="324"/>
      <c r="J118" s="324"/>
      <c r="K118" s="324"/>
    </row>
    <row r="119" spans="2:11" ht="7.5" customHeight="1">
      <c r="B119" s="350"/>
      <c r="C119" s="351"/>
      <c r="D119" s="351"/>
      <c r="E119" s="351"/>
      <c r="F119" s="351"/>
      <c r="G119" s="351"/>
      <c r="H119" s="351"/>
      <c r="I119" s="351"/>
      <c r="J119" s="351"/>
      <c r="K119" s="352"/>
    </row>
    <row r="120" spans="2:11" ht="45" customHeight="1">
      <c r="B120" s="353"/>
      <c r="C120" s="434" t="s">
        <v>2255</v>
      </c>
      <c r="D120" s="434"/>
      <c r="E120" s="434"/>
      <c r="F120" s="434"/>
      <c r="G120" s="434"/>
      <c r="H120" s="434"/>
      <c r="I120" s="434"/>
      <c r="J120" s="434"/>
      <c r="K120" s="354"/>
    </row>
    <row r="121" spans="2:11" ht="17.25" customHeight="1">
      <c r="B121" s="355"/>
      <c r="C121" s="330" t="s">
        <v>2202</v>
      </c>
      <c r="D121" s="330"/>
      <c r="E121" s="330"/>
      <c r="F121" s="330" t="s">
        <v>2203</v>
      </c>
      <c r="G121" s="331"/>
      <c r="H121" s="330" t="s">
        <v>138</v>
      </c>
      <c r="I121" s="330" t="s">
        <v>56</v>
      </c>
      <c r="J121" s="330" t="s">
        <v>2204</v>
      </c>
      <c r="K121" s="356"/>
    </row>
    <row r="122" spans="2:11" ht="17.25" customHeight="1">
      <c r="B122" s="355"/>
      <c r="C122" s="332" t="s">
        <v>2205</v>
      </c>
      <c r="D122" s="332"/>
      <c r="E122" s="332"/>
      <c r="F122" s="333" t="s">
        <v>2206</v>
      </c>
      <c r="G122" s="334"/>
      <c r="H122" s="332"/>
      <c r="I122" s="332"/>
      <c r="J122" s="332" t="s">
        <v>2207</v>
      </c>
      <c r="K122" s="356"/>
    </row>
    <row r="123" spans="2:11" ht="5.25" customHeight="1">
      <c r="B123" s="357"/>
      <c r="C123" s="335"/>
      <c r="D123" s="335"/>
      <c r="E123" s="335"/>
      <c r="F123" s="335"/>
      <c r="G123" s="318"/>
      <c r="H123" s="335"/>
      <c r="I123" s="335"/>
      <c r="J123" s="335"/>
      <c r="K123" s="358"/>
    </row>
    <row r="124" spans="2:11" ht="15" customHeight="1">
      <c r="B124" s="357"/>
      <c r="C124" s="318" t="s">
        <v>2211</v>
      </c>
      <c r="D124" s="335"/>
      <c r="E124" s="335"/>
      <c r="F124" s="337" t="s">
        <v>2208</v>
      </c>
      <c r="G124" s="318"/>
      <c r="H124" s="318" t="s">
        <v>2247</v>
      </c>
      <c r="I124" s="318" t="s">
        <v>2210</v>
      </c>
      <c r="J124" s="318">
        <v>120</v>
      </c>
      <c r="K124" s="359"/>
    </row>
    <row r="125" spans="2:11" ht="15" customHeight="1">
      <c r="B125" s="357"/>
      <c r="C125" s="318" t="s">
        <v>2256</v>
      </c>
      <c r="D125" s="318"/>
      <c r="E125" s="318"/>
      <c r="F125" s="337" t="s">
        <v>2208</v>
      </c>
      <c r="G125" s="318"/>
      <c r="H125" s="318" t="s">
        <v>2257</v>
      </c>
      <c r="I125" s="318" t="s">
        <v>2210</v>
      </c>
      <c r="J125" s="318" t="s">
        <v>2258</v>
      </c>
      <c r="K125" s="359"/>
    </row>
    <row r="126" spans="2:11" ht="15" customHeight="1">
      <c r="B126" s="357"/>
      <c r="C126" s="318" t="s">
        <v>98</v>
      </c>
      <c r="D126" s="318"/>
      <c r="E126" s="318"/>
      <c r="F126" s="337" t="s">
        <v>2208</v>
      </c>
      <c r="G126" s="318"/>
      <c r="H126" s="318" t="s">
        <v>2259</v>
      </c>
      <c r="I126" s="318" t="s">
        <v>2210</v>
      </c>
      <c r="J126" s="318" t="s">
        <v>2258</v>
      </c>
      <c r="K126" s="359"/>
    </row>
    <row r="127" spans="2:11" ht="15" customHeight="1">
      <c r="B127" s="357"/>
      <c r="C127" s="318" t="s">
        <v>2219</v>
      </c>
      <c r="D127" s="318"/>
      <c r="E127" s="318"/>
      <c r="F127" s="337" t="s">
        <v>2214</v>
      </c>
      <c r="G127" s="318"/>
      <c r="H127" s="318" t="s">
        <v>2220</v>
      </c>
      <c r="I127" s="318" t="s">
        <v>2210</v>
      </c>
      <c r="J127" s="318">
        <v>15</v>
      </c>
      <c r="K127" s="359"/>
    </row>
    <row r="128" spans="2:11" ht="15" customHeight="1">
      <c r="B128" s="357"/>
      <c r="C128" s="339" t="s">
        <v>2221</v>
      </c>
      <c r="D128" s="339"/>
      <c r="E128" s="339"/>
      <c r="F128" s="340" t="s">
        <v>2214</v>
      </c>
      <c r="G128" s="339"/>
      <c r="H128" s="339" t="s">
        <v>2222</v>
      </c>
      <c r="I128" s="339" t="s">
        <v>2210</v>
      </c>
      <c r="J128" s="339">
        <v>15</v>
      </c>
      <c r="K128" s="359"/>
    </row>
    <row r="129" spans="2:11" ht="15" customHeight="1">
      <c r="B129" s="357"/>
      <c r="C129" s="339" t="s">
        <v>2223</v>
      </c>
      <c r="D129" s="339"/>
      <c r="E129" s="339"/>
      <c r="F129" s="340" t="s">
        <v>2214</v>
      </c>
      <c r="G129" s="339"/>
      <c r="H129" s="339" t="s">
        <v>2224</v>
      </c>
      <c r="I129" s="339" t="s">
        <v>2210</v>
      </c>
      <c r="J129" s="339">
        <v>20</v>
      </c>
      <c r="K129" s="359"/>
    </row>
    <row r="130" spans="2:11" ht="15" customHeight="1">
      <c r="B130" s="357"/>
      <c r="C130" s="339" t="s">
        <v>2225</v>
      </c>
      <c r="D130" s="339"/>
      <c r="E130" s="339"/>
      <c r="F130" s="340" t="s">
        <v>2214</v>
      </c>
      <c r="G130" s="339"/>
      <c r="H130" s="339" t="s">
        <v>2226</v>
      </c>
      <c r="I130" s="339" t="s">
        <v>2210</v>
      </c>
      <c r="J130" s="339">
        <v>20</v>
      </c>
      <c r="K130" s="359"/>
    </row>
    <row r="131" spans="2:11" ht="15" customHeight="1">
      <c r="B131" s="357"/>
      <c r="C131" s="318" t="s">
        <v>2213</v>
      </c>
      <c r="D131" s="318"/>
      <c r="E131" s="318"/>
      <c r="F131" s="337" t="s">
        <v>2214</v>
      </c>
      <c r="G131" s="318"/>
      <c r="H131" s="318" t="s">
        <v>2247</v>
      </c>
      <c r="I131" s="318" t="s">
        <v>2210</v>
      </c>
      <c r="J131" s="318">
        <v>50</v>
      </c>
      <c r="K131" s="359"/>
    </row>
    <row r="132" spans="2:11" ht="15" customHeight="1">
      <c r="B132" s="357"/>
      <c r="C132" s="318" t="s">
        <v>2227</v>
      </c>
      <c r="D132" s="318"/>
      <c r="E132" s="318"/>
      <c r="F132" s="337" t="s">
        <v>2214</v>
      </c>
      <c r="G132" s="318"/>
      <c r="H132" s="318" t="s">
        <v>2247</v>
      </c>
      <c r="I132" s="318" t="s">
        <v>2210</v>
      </c>
      <c r="J132" s="318">
        <v>50</v>
      </c>
      <c r="K132" s="359"/>
    </row>
    <row r="133" spans="2:11" ht="15" customHeight="1">
      <c r="B133" s="357"/>
      <c r="C133" s="318" t="s">
        <v>2233</v>
      </c>
      <c r="D133" s="318"/>
      <c r="E133" s="318"/>
      <c r="F133" s="337" t="s">
        <v>2214</v>
      </c>
      <c r="G133" s="318"/>
      <c r="H133" s="318" t="s">
        <v>2247</v>
      </c>
      <c r="I133" s="318" t="s">
        <v>2210</v>
      </c>
      <c r="J133" s="318">
        <v>50</v>
      </c>
      <c r="K133" s="359"/>
    </row>
    <row r="134" spans="2:11" ht="15" customHeight="1">
      <c r="B134" s="357"/>
      <c r="C134" s="318" t="s">
        <v>2235</v>
      </c>
      <c r="D134" s="318"/>
      <c r="E134" s="318"/>
      <c r="F134" s="337" t="s">
        <v>2214</v>
      </c>
      <c r="G134" s="318"/>
      <c r="H134" s="318" t="s">
        <v>2247</v>
      </c>
      <c r="I134" s="318" t="s">
        <v>2210</v>
      </c>
      <c r="J134" s="318">
        <v>50</v>
      </c>
      <c r="K134" s="359"/>
    </row>
    <row r="135" spans="2:11" ht="15" customHeight="1">
      <c r="B135" s="357"/>
      <c r="C135" s="318" t="s">
        <v>143</v>
      </c>
      <c r="D135" s="318"/>
      <c r="E135" s="318"/>
      <c r="F135" s="337" t="s">
        <v>2214</v>
      </c>
      <c r="G135" s="318"/>
      <c r="H135" s="318" t="s">
        <v>2260</v>
      </c>
      <c r="I135" s="318" t="s">
        <v>2210</v>
      </c>
      <c r="J135" s="318">
        <v>255</v>
      </c>
      <c r="K135" s="359"/>
    </row>
    <row r="136" spans="2:11" ht="15" customHeight="1">
      <c r="B136" s="357"/>
      <c r="C136" s="318" t="s">
        <v>2237</v>
      </c>
      <c r="D136" s="318"/>
      <c r="E136" s="318"/>
      <c r="F136" s="337" t="s">
        <v>2208</v>
      </c>
      <c r="G136" s="318"/>
      <c r="H136" s="318" t="s">
        <v>2261</v>
      </c>
      <c r="I136" s="318" t="s">
        <v>2239</v>
      </c>
      <c r="J136" s="318"/>
      <c r="K136" s="359"/>
    </row>
    <row r="137" spans="2:11" ht="15" customHeight="1">
      <c r="B137" s="357"/>
      <c r="C137" s="318" t="s">
        <v>2240</v>
      </c>
      <c r="D137" s="318"/>
      <c r="E137" s="318"/>
      <c r="F137" s="337" t="s">
        <v>2208</v>
      </c>
      <c r="G137" s="318"/>
      <c r="H137" s="318" t="s">
        <v>2262</v>
      </c>
      <c r="I137" s="318" t="s">
        <v>2242</v>
      </c>
      <c r="J137" s="318"/>
      <c r="K137" s="359"/>
    </row>
    <row r="138" spans="2:11" ht="15" customHeight="1">
      <c r="B138" s="357"/>
      <c r="C138" s="318" t="s">
        <v>2243</v>
      </c>
      <c r="D138" s="318"/>
      <c r="E138" s="318"/>
      <c r="F138" s="337" t="s">
        <v>2208</v>
      </c>
      <c r="G138" s="318"/>
      <c r="H138" s="318" t="s">
        <v>2243</v>
      </c>
      <c r="I138" s="318" t="s">
        <v>2242</v>
      </c>
      <c r="J138" s="318"/>
      <c r="K138" s="359"/>
    </row>
    <row r="139" spans="2:11" ht="15" customHeight="1">
      <c r="B139" s="357"/>
      <c r="C139" s="318" t="s">
        <v>37</v>
      </c>
      <c r="D139" s="318"/>
      <c r="E139" s="318"/>
      <c r="F139" s="337" t="s">
        <v>2208</v>
      </c>
      <c r="G139" s="318"/>
      <c r="H139" s="318" t="s">
        <v>2263</v>
      </c>
      <c r="I139" s="318" t="s">
        <v>2242</v>
      </c>
      <c r="J139" s="318"/>
      <c r="K139" s="359"/>
    </row>
    <row r="140" spans="2:11" ht="15" customHeight="1">
      <c r="B140" s="357"/>
      <c r="C140" s="318" t="s">
        <v>2264</v>
      </c>
      <c r="D140" s="318"/>
      <c r="E140" s="318"/>
      <c r="F140" s="337" t="s">
        <v>2208</v>
      </c>
      <c r="G140" s="318"/>
      <c r="H140" s="318" t="s">
        <v>2265</v>
      </c>
      <c r="I140" s="318" t="s">
        <v>2242</v>
      </c>
      <c r="J140" s="318"/>
      <c r="K140" s="359"/>
    </row>
    <row r="141" spans="2:11" ht="15" customHeight="1">
      <c r="B141" s="360"/>
      <c r="C141" s="361"/>
      <c r="D141" s="361"/>
      <c r="E141" s="361"/>
      <c r="F141" s="361"/>
      <c r="G141" s="361"/>
      <c r="H141" s="361"/>
      <c r="I141" s="361"/>
      <c r="J141" s="361"/>
      <c r="K141" s="362"/>
    </row>
    <row r="142" spans="2:11" ht="18.75" customHeight="1">
      <c r="B142" s="314"/>
      <c r="C142" s="314"/>
      <c r="D142" s="314"/>
      <c r="E142" s="314"/>
      <c r="F142" s="349"/>
      <c r="G142" s="314"/>
      <c r="H142" s="314"/>
      <c r="I142" s="314"/>
      <c r="J142" s="314"/>
      <c r="K142" s="314"/>
    </row>
    <row r="143" spans="2:11" ht="18.75" customHeight="1">
      <c r="B143" s="324"/>
      <c r="C143" s="324"/>
      <c r="D143" s="324"/>
      <c r="E143" s="324"/>
      <c r="F143" s="324"/>
      <c r="G143" s="324"/>
      <c r="H143" s="324"/>
      <c r="I143" s="324"/>
      <c r="J143" s="324"/>
      <c r="K143" s="324"/>
    </row>
    <row r="144" spans="2:11" ht="7.5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7"/>
    </row>
    <row r="145" spans="2:11" ht="45" customHeight="1">
      <c r="B145" s="328"/>
      <c r="C145" s="438" t="s">
        <v>2266</v>
      </c>
      <c r="D145" s="438"/>
      <c r="E145" s="438"/>
      <c r="F145" s="438"/>
      <c r="G145" s="438"/>
      <c r="H145" s="438"/>
      <c r="I145" s="438"/>
      <c r="J145" s="438"/>
      <c r="K145" s="329"/>
    </row>
    <row r="146" spans="2:11" ht="17.25" customHeight="1">
      <c r="B146" s="328"/>
      <c r="C146" s="330" t="s">
        <v>2202</v>
      </c>
      <c r="D146" s="330"/>
      <c r="E146" s="330"/>
      <c r="F146" s="330" t="s">
        <v>2203</v>
      </c>
      <c r="G146" s="331"/>
      <c r="H146" s="330" t="s">
        <v>138</v>
      </c>
      <c r="I146" s="330" t="s">
        <v>56</v>
      </c>
      <c r="J146" s="330" t="s">
        <v>2204</v>
      </c>
      <c r="K146" s="329"/>
    </row>
    <row r="147" spans="2:11" ht="17.25" customHeight="1">
      <c r="B147" s="328"/>
      <c r="C147" s="332" t="s">
        <v>2205</v>
      </c>
      <c r="D147" s="332"/>
      <c r="E147" s="332"/>
      <c r="F147" s="333" t="s">
        <v>2206</v>
      </c>
      <c r="G147" s="334"/>
      <c r="H147" s="332"/>
      <c r="I147" s="332"/>
      <c r="J147" s="332" t="s">
        <v>2207</v>
      </c>
      <c r="K147" s="329"/>
    </row>
    <row r="148" spans="2:11" ht="5.25" customHeight="1">
      <c r="B148" s="338"/>
      <c r="C148" s="335"/>
      <c r="D148" s="335"/>
      <c r="E148" s="335"/>
      <c r="F148" s="335"/>
      <c r="G148" s="336"/>
      <c r="H148" s="335"/>
      <c r="I148" s="335"/>
      <c r="J148" s="335"/>
      <c r="K148" s="359"/>
    </row>
    <row r="149" spans="2:11" ht="15" customHeight="1">
      <c r="B149" s="338"/>
      <c r="C149" s="363" t="s">
        <v>2211</v>
      </c>
      <c r="D149" s="318"/>
      <c r="E149" s="318"/>
      <c r="F149" s="364" t="s">
        <v>2208</v>
      </c>
      <c r="G149" s="318"/>
      <c r="H149" s="363" t="s">
        <v>2247</v>
      </c>
      <c r="I149" s="363" t="s">
        <v>2210</v>
      </c>
      <c r="J149" s="363">
        <v>120</v>
      </c>
      <c r="K149" s="359"/>
    </row>
    <row r="150" spans="2:11" ht="15" customHeight="1">
      <c r="B150" s="338"/>
      <c r="C150" s="363" t="s">
        <v>2256</v>
      </c>
      <c r="D150" s="318"/>
      <c r="E150" s="318"/>
      <c r="F150" s="364" t="s">
        <v>2208</v>
      </c>
      <c r="G150" s="318"/>
      <c r="H150" s="363" t="s">
        <v>2267</v>
      </c>
      <c r="I150" s="363" t="s">
        <v>2210</v>
      </c>
      <c r="J150" s="363" t="s">
        <v>2258</v>
      </c>
      <c r="K150" s="359"/>
    </row>
    <row r="151" spans="2:11" ht="15" customHeight="1">
      <c r="B151" s="338"/>
      <c r="C151" s="363" t="s">
        <v>98</v>
      </c>
      <c r="D151" s="318"/>
      <c r="E151" s="318"/>
      <c r="F151" s="364" t="s">
        <v>2208</v>
      </c>
      <c r="G151" s="318"/>
      <c r="H151" s="363" t="s">
        <v>2268</v>
      </c>
      <c r="I151" s="363" t="s">
        <v>2210</v>
      </c>
      <c r="J151" s="363" t="s">
        <v>2258</v>
      </c>
      <c r="K151" s="359"/>
    </row>
    <row r="152" spans="2:11" ht="15" customHeight="1">
      <c r="B152" s="338"/>
      <c r="C152" s="363" t="s">
        <v>2213</v>
      </c>
      <c r="D152" s="318"/>
      <c r="E152" s="318"/>
      <c r="F152" s="364" t="s">
        <v>2214</v>
      </c>
      <c r="G152" s="318"/>
      <c r="H152" s="363" t="s">
        <v>2247</v>
      </c>
      <c r="I152" s="363" t="s">
        <v>2210</v>
      </c>
      <c r="J152" s="363">
        <v>50</v>
      </c>
      <c r="K152" s="359"/>
    </row>
    <row r="153" spans="2:11" ht="15" customHeight="1">
      <c r="B153" s="338"/>
      <c r="C153" s="363" t="s">
        <v>2216</v>
      </c>
      <c r="D153" s="318"/>
      <c r="E153" s="318"/>
      <c r="F153" s="364" t="s">
        <v>2208</v>
      </c>
      <c r="G153" s="318"/>
      <c r="H153" s="363" t="s">
        <v>2247</v>
      </c>
      <c r="I153" s="363" t="s">
        <v>2218</v>
      </c>
      <c r="J153" s="363"/>
      <c r="K153" s="359"/>
    </row>
    <row r="154" spans="2:11" ht="15" customHeight="1">
      <c r="B154" s="338"/>
      <c r="C154" s="363" t="s">
        <v>2227</v>
      </c>
      <c r="D154" s="318"/>
      <c r="E154" s="318"/>
      <c r="F154" s="364" t="s">
        <v>2214</v>
      </c>
      <c r="G154" s="318"/>
      <c r="H154" s="363" t="s">
        <v>2247</v>
      </c>
      <c r="I154" s="363" t="s">
        <v>2210</v>
      </c>
      <c r="J154" s="363">
        <v>50</v>
      </c>
      <c r="K154" s="359"/>
    </row>
    <row r="155" spans="2:11" ht="15" customHeight="1">
      <c r="B155" s="338"/>
      <c r="C155" s="363" t="s">
        <v>2235</v>
      </c>
      <c r="D155" s="318"/>
      <c r="E155" s="318"/>
      <c r="F155" s="364" t="s">
        <v>2214</v>
      </c>
      <c r="G155" s="318"/>
      <c r="H155" s="363" t="s">
        <v>2247</v>
      </c>
      <c r="I155" s="363" t="s">
        <v>2210</v>
      </c>
      <c r="J155" s="363">
        <v>50</v>
      </c>
      <c r="K155" s="359"/>
    </row>
    <row r="156" spans="2:11" ht="15" customHeight="1">
      <c r="B156" s="338"/>
      <c r="C156" s="363" t="s">
        <v>2233</v>
      </c>
      <c r="D156" s="318"/>
      <c r="E156" s="318"/>
      <c r="F156" s="364" t="s">
        <v>2214</v>
      </c>
      <c r="G156" s="318"/>
      <c r="H156" s="363" t="s">
        <v>2247</v>
      </c>
      <c r="I156" s="363" t="s">
        <v>2210</v>
      </c>
      <c r="J156" s="363">
        <v>50</v>
      </c>
      <c r="K156" s="359"/>
    </row>
    <row r="157" spans="2:11" ht="15" customHeight="1">
      <c r="B157" s="338"/>
      <c r="C157" s="363" t="s">
        <v>121</v>
      </c>
      <c r="D157" s="318"/>
      <c r="E157" s="318"/>
      <c r="F157" s="364" t="s">
        <v>2208</v>
      </c>
      <c r="G157" s="318"/>
      <c r="H157" s="363" t="s">
        <v>2269</v>
      </c>
      <c r="I157" s="363" t="s">
        <v>2210</v>
      </c>
      <c r="J157" s="363" t="s">
        <v>2270</v>
      </c>
      <c r="K157" s="359"/>
    </row>
    <row r="158" spans="2:11" ht="15" customHeight="1">
      <c r="B158" s="338"/>
      <c r="C158" s="363" t="s">
        <v>2271</v>
      </c>
      <c r="D158" s="318"/>
      <c r="E158" s="318"/>
      <c r="F158" s="364" t="s">
        <v>2208</v>
      </c>
      <c r="G158" s="318"/>
      <c r="H158" s="363" t="s">
        <v>2272</v>
      </c>
      <c r="I158" s="363" t="s">
        <v>2242</v>
      </c>
      <c r="J158" s="363"/>
      <c r="K158" s="359"/>
    </row>
    <row r="159" spans="2:11" ht="15" customHeight="1">
      <c r="B159" s="365"/>
      <c r="C159" s="347"/>
      <c r="D159" s="347"/>
      <c r="E159" s="347"/>
      <c r="F159" s="347"/>
      <c r="G159" s="347"/>
      <c r="H159" s="347"/>
      <c r="I159" s="347"/>
      <c r="J159" s="347"/>
      <c r="K159" s="366"/>
    </row>
    <row r="160" spans="2:11" ht="18.75" customHeight="1">
      <c r="B160" s="314"/>
      <c r="C160" s="318"/>
      <c r="D160" s="318"/>
      <c r="E160" s="318"/>
      <c r="F160" s="337"/>
      <c r="G160" s="318"/>
      <c r="H160" s="318"/>
      <c r="I160" s="318"/>
      <c r="J160" s="318"/>
      <c r="K160" s="314"/>
    </row>
    <row r="161" spans="2:11" ht="18.75" customHeight="1">
      <c r="B161" s="324"/>
      <c r="C161" s="324"/>
      <c r="D161" s="324"/>
      <c r="E161" s="324"/>
      <c r="F161" s="324"/>
      <c r="G161" s="324"/>
      <c r="H161" s="324"/>
      <c r="I161" s="324"/>
      <c r="J161" s="324"/>
      <c r="K161" s="324"/>
    </row>
    <row r="162" spans="2:11" ht="7.5" customHeight="1">
      <c r="B162" s="306"/>
      <c r="C162" s="307"/>
      <c r="D162" s="307"/>
      <c r="E162" s="307"/>
      <c r="F162" s="307"/>
      <c r="G162" s="307"/>
      <c r="H162" s="307"/>
      <c r="I162" s="307"/>
      <c r="J162" s="307"/>
      <c r="K162" s="308"/>
    </row>
    <row r="163" spans="2:11" ht="45" customHeight="1">
      <c r="B163" s="309"/>
      <c r="C163" s="434" t="s">
        <v>2273</v>
      </c>
      <c r="D163" s="434"/>
      <c r="E163" s="434"/>
      <c r="F163" s="434"/>
      <c r="G163" s="434"/>
      <c r="H163" s="434"/>
      <c r="I163" s="434"/>
      <c r="J163" s="434"/>
      <c r="K163" s="310"/>
    </row>
    <row r="164" spans="2:11" ht="17.25" customHeight="1">
      <c r="B164" s="309"/>
      <c r="C164" s="330" t="s">
        <v>2202</v>
      </c>
      <c r="D164" s="330"/>
      <c r="E164" s="330"/>
      <c r="F164" s="330" t="s">
        <v>2203</v>
      </c>
      <c r="G164" s="367"/>
      <c r="H164" s="368" t="s">
        <v>138</v>
      </c>
      <c r="I164" s="368" t="s">
        <v>56</v>
      </c>
      <c r="J164" s="330" t="s">
        <v>2204</v>
      </c>
      <c r="K164" s="310"/>
    </row>
    <row r="165" spans="2:11" ht="17.25" customHeight="1">
      <c r="B165" s="311"/>
      <c r="C165" s="332" t="s">
        <v>2205</v>
      </c>
      <c r="D165" s="332"/>
      <c r="E165" s="332"/>
      <c r="F165" s="333" t="s">
        <v>2206</v>
      </c>
      <c r="G165" s="369"/>
      <c r="H165" s="370"/>
      <c r="I165" s="370"/>
      <c r="J165" s="332" t="s">
        <v>2207</v>
      </c>
      <c r="K165" s="312"/>
    </row>
    <row r="166" spans="2:11" ht="5.25" customHeight="1">
      <c r="B166" s="338"/>
      <c r="C166" s="335"/>
      <c r="D166" s="335"/>
      <c r="E166" s="335"/>
      <c r="F166" s="335"/>
      <c r="G166" s="336"/>
      <c r="H166" s="335"/>
      <c r="I166" s="335"/>
      <c r="J166" s="335"/>
      <c r="K166" s="359"/>
    </row>
    <row r="167" spans="2:11" ht="15" customHeight="1">
      <c r="B167" s="338"/>
      <c r="C167" s="318" t="s">
        <v>2211</v>
      </c>
      <c r="D167" s="318"/>
      <c r="E167" s="318"/>
      <c r="F167" s="337" t="s">
        <v>2208</v>
      </c>
      <c r="G167" s="318"/>
      <c r="H167" s="318" t="s">
        <v>2247</v>
      </c>
      <c r="I167" s="318" t="s">
        <v>2210</v>
      </c>
      <c r="J167" s="318">
        <v>120</v>
      </c>
      <c r="K167" s="359"/>
    </row>
    <row r="168" spans="2:11" ht="15" customHeight="1">
      <c r="B168" s="338"/>
      <c r="C168" s="318" t="s">
        <v>2256</v>
      </c>
      <c r="D168" s="318"/>
      <c r="E168" s="318"/>
      <c r="F168" s="337" t="s">
        <v>2208</v>
      </c>
      <c r="G168" s="318"/>
      <c r="H168" s="318" t="s">
        <v>2257</v>
      </c>
      <c r="I168" s="318" t="s">
        <v>2210</v>
      </c>
      <c r="J168" s="318" t="s">
        <v>2258</v>
      </c>
      <c r="K168" s="359"/>
    </row>
    <row r="169" spans="2:11" ht="15" customHeight="1">
      <c r="B169" s="338"/>
      <c r="C169" s="318" t="s">
        <v>98</v>
      </c>
      <c r="D169" s="318"/>
      <c r="E169" s="318"/>
      <c r="F169" s="337" t="s">
        <v>2208</v>
      </c>
      <c r="G169" s="318"/>
      <c r="H169" s="318" t="s">
        <v>2274</v>
      </c>
      <c r="I169" s="318" t="s">
        <v>2210</v>
      </c>
      <c r="J169" s="318" t="s">
        <v>2258</v>
      </c>
      <c r="K169" s="359"/>
    </row>
    <row r="170" spans="2:11" ht="15" customHeight="1">
      <c r="B170" s="338"/>
      <c r="C170" s="318" t="s">
        <v>2213</v>
      </c>
      <c r="D170" s="318"/>
      <c r="E170" s="318"/>
      <c r="F170" s="337" t="s">
        <v>2214</v>
      </c>
      <c r="G170" s="318"/>
      <c r="H170" s="318" t="s">
        <v>2274</v>
      </c>
      <c r="I170" s="318" t="s">
        <v>2210</v>
      </c>
      <c r="J170" s="318">
        <v>50</v>
      </c>
      <c r="K170" s="359"/>
    </row>
    <row r="171" spans="2:11" ht="15" customHeight="1">
      <c r="B171" s="338"/>
      <c r="C171" s="318" t="s">
        <v>2216</v>
      </c>
      <c r="D171" s="318"/>
      <c r="E171" s="318"/>
      <c r="F171" s="337" t="s">
        <v>2208</v>
      </c>
      <c r="G171" s="318"/>
      <c r="H171" s="318" t="s">
        <v>2274</v>
      </c>
      <c r="I171" s="318" t="s">
        <v>2218</v>
      </c>
      <c r="J171" s="318"/>
      <c r="K171" s="359"/>
    </row>
    <row r="172" spans="2:11" ht="15" customHeight="1">
      <c r="B172" s="338"/>
      <c r="C172" s="318" t="s">
        <v>2227</v>
      </c>
      <c r="D172" s="318"/>
      <c r="E172" s="318"/>
      <c r="F172" s="337" t="s">
        <v>2214</v>
      </c>
      <c r="G172" s="318"/>
      <c r="H172" s="318" t="s">
        <v>2274</v>
      </c>
      <c r="I172" s="318" t="s">
        <v>2210</v>
      </c>
      <c r="J172" s="318">
        <v>50</v>
      </c>
      <c r="K172" s="359"/>
    </row>
    <row r="173" spans="2:11" ht="15" customHeight="1">
      <c r="B173" s="338"/>
      <c r="C173" s="318" t="s">
        <v>2235</v>
      </c>
      <c r="D173" s="318"/>
      <c r="E173" s="318"/>
      <c r="F173" s="337" t="s">
        <v>2214</v>
      </c>
      <c r="G173" s="318"/>
      <c r="H173" s="318" t="s">
        <v>2274</v>
      </c>
      <c r="I173" s="318" t="s">
        <v>2210</v>
      </c>
      <c r="J173" s="318">
        <v>50</v>
      </c>
      <c r="K173" s="359"/>
    </row>
    <row r="174" spans="2:11" ht="15" customHeight="1">
      <c r="B174" s="338"/>
      <c r="C174" s="318" t="s">
        <v>2233</v>
      </c>
      <c r="D174" s="318"/>
      <c r="E174" s="318"/>
      <c r="F174" s="337" t="s">
        <v>2214</v>
      </c>
      <c r="G174" s="318"/>
      <c r="H174" s="318" t="s">
        <v>2274</v>
      </c>
      <c r="I174" s="318" t="s">
        <v>2210</v>
      </c>
      <c r="J174" s="318">
        <v>50</v>
      </c>
      <c r="K174" s="359"/>
    </row>
    <row r="175" spans="2:11" ht="15" customHeight="1">
      <c r="B175" s="338"/>
      <c r="C175" s="318" t="s">
        <v>137</v>
      </c>
      <c r="D175" s="318"/>
      <c r="E175" s="318"/>
      <c r="F175" s="337" t="s">
        <v>2208</v>
      </c>
      <c r="G175" s="318"/>
      <c r="H175" s="318" t="s">
        <v>2275</v>
      </c>
      <c r="I175" s="318" t="s">
        <v>2276</v>
      </c>
      <c r="J175" s="318"/>
      <c r="K175" s="359"/>
    </row>
    <row r="176" spans="2:11" ht="15" customHeight="1">
      <c r="B176" s="338"/>
      <c r="C176" s="318" t="s">
        <v>56</v>
      </c>
      <c r="D176" s="318"/>
      <c r="E176" s="318"/>
      <c r="F176" s="337" t="s">
        <v>2208</v>
      </c>
      <c r="G176" s="318"/>
      <c r="H176" s="318" t="s">
        <v>2277</v>
      </c>
      <c r="I176" s="318" t="s">
        <v>2278</v>
      </c>
      <c r="J176" s="318">
        <v>1</v>
      </c>
      <c r="K176" s="359"/>
    </row>
    <row r="177" spans="2:11" ht="15" customHeight="1">
      <c r="B177" s="338"/>
      <c r="C177" s="318" t="s">
        <v>52</v>
      </c>
      <c r="D177" s="318"/>
      <c r="E177" s="318"/>
      <c r="F177" s="337" t="s">
        <v>2208</v>
      </c>
      <c r="G177" s="318"/>
      <c r="H177" s="318" t="s">
        <v>2279</v>
      </c>
      <c r="I177" s="318" t="s">
        <v>2210</v>
      </c>
      <c r="J177" s="318">
        <v>20</v>
      </c>
      <c r="K177" s="359"/>
    </row>
    <row r="178" spans="2:11" ht="15" customHeight="1">
      <c r="B178" s="338"/>
      <c r="C178" s="318" t="s">
        <v>138</v>
      </c>
      <c r="D178" s="318"/>
      <c r="E178" s="318"/>
      <c r="F178" s="337" t="s">
        <v>2208</v>
      </c>
      <c r="G178" s="318"/>
      <c r="H178" s="318" t="s">
        <v>2280</v>
      </c>
      <c r="I178" s="318" t="s">
        <v>2210</v>
      </c>
      <c r="J178" s="318">
        <v>255</v>
      </c>
      <c r="K178" s="359"/>
    </row>
    <row r="179" spans="2:11" ht="15" customHeight="1">
      <c r="B179" s="338"/>
      <c r="C179" s="318" t="s">
        <v>139</v>
      </c>
      <c r="D179" s="318"/>
      <c r="E179" s="318"/>
      <c r="F179" s="337" t="s">
        <v>2208</v>
      </c>
      <c r="G179" s="318"/>
      <c r="H179" s="318" t="s">
        <v>2173</v>
      </c>
      <c r="I179" s="318" t="s">
        <v>2210</v>
      </c>
      <c r="J179" s="318">
        <v>10</v>
      </c>
      <c r="K179" s="359"/>
    </row>
    <row r="180" spans="2:11" ht="15" customHeight="1">
      <c r="B180" s="338"/>
      <c r="C180" s="318" t="s">
        <v>140</v>
      </c>
      <c r="D180" s="318"/>
      <c r="E180" s="318"/>
      <c r="F180" s="337" t="s">
        <v>2208</v>
      </c>
      <c r="G180" s="318"/>
      <c r="H180" s="318" t="s">
        <v>2281</v>
      </c>
      <c r="I180" s="318" t="s">
        <v>2242</v>
      </c>
      <c r="J180" s="318"/>
      <c r="K180" s="359"/>
    </row>
    <row r="181" spans="2:11" ht="15" customHeight="1">
      <c r="B181" s="338"/>
      <c r="C181" s="318" t="s">
        <v>2282</v>
      </c>
      <c r="D181" s="318"/>
      <c r="E181" s="318"/>
      <c r="F181" s="337" t="s">
        <v>2208</v>
      </c>
      <c r="G181" s="318"/>
      <c r="H181" s="318" t="s">
        <v>2283</v>
      </c>
      <c r="I181" s="318" t="s">
        <v>2242</v>
      </c>
      <c r="J181" s="318"/>
      <c r="K181" s="359"/>
    </row>
    <row r="182" spans="2:11" ht="15" customHeight="1">
      <c r="B182" s="338"/>
      <c r="C182" s="318" t="s">
        <v>2271</v>
      </c>
      <c r="D182" s="318"/>
      <c r="E182" s="318"/>
      <c r="F182" s="337" t="s">
        <v>2208</v>
      </c>
      <c r="G182" s="318"/>
      <c r="H182" s="318" t="s">
        <v>2284</v>
      </c>
      <c r="I182" s="318" t="s">
        <v>2242</v>
      </c>
      <c r="J182" s="318"/>
      <c r="K182" s="359"/>
    </row>
    <row r="183" spans="2:11" ht="15" customHeight="1">
      <c r="B183" s="338"/>
      <c r="C183" s="318" t="s">
        <v>142</v>
      </c>
      <c r="D183" s="318"/>
      <c r="E183" s="318"/>
      <c r="F183" s="337" t="s">
        <v>2214</v>
      </c>
      <c r="G183" s="318"/>
      <c r="H183" s="318" t="s">
        <v>2285</v>
      </c>
      <c r="I183" s="318" t="s">
        <v>2210</v>
      </c>
      <c r="J183" s="318">
        <v>50</v>
      </c>
      <c r="K183" s="359"/>
    </row>
    <row r="184" spans="2:11" ht="15" customHeight="1">
      <c r="B184" s="338"/>
      <c r="C184" s="318" t="s">
        <v>2286</v>
      </c>
      <c r="D184" s="318"/>
      <c r="E184" s="318"/>
      <c r="F184" s="337" t="s">
        <v>2214</v>
      </c>
      <c r="G184" s="318"/>
      <c r="H184" s="318" t="s">
        <v>2287</v>
      </c>
      <c r="I184" s="318" t="s">
        <v>2288</v>
      </c>
      <c r="J184" s="318"/>
      <c r="K184" s="359"/>
    </row>
    <row r="185" spans="2:11" ht="15" customHeight="1">
      <c r="B185" s="338"/>
      <c r="C185" s="318" t="s">
        <v>2289</v>
      </c>
      <c r="D185" s="318"/>
      <c r="E185" s="318"/>
      <c r="F185" s="337" t="s">
        <v>2214</v>
      </c>
      <c r="G185" s="318"/>
      <c r="H185" s="318" t="s">
        <v>2290</v>
      </c>
      <c r="I185" s="318" t="s">
        <v>2288</v>
      </c>
      <c r="J185" s="318"/>
      <c r="K185" s="359"/>
    </row>
    <row r="186" spans="2:11" ht="15" customHeight="1">
      <c r="B186" s="338"/>
      <c r="C186" s="318" t="s">
        <v>2291</v>
      </c>
      <c r="D186" s="318"/>
      <c r="E186" s="318"/>
      <c r="F186" s="337" t="s">
        <v>2214</v>
      </c>
      <c r="G186" s="318"/>
      <c r="H186" s="318" t="s">
        <v>2292</v>
      </c>
      <c r="I186" s="318" t="s">
        <v>2288</v>
      </c>
      <c r="J186" s="318"/>
      <c r="K186" s="359"/>
    </row>
    <row r="187" spans="2:11" ht="15" customHeight="1">
      <c r="B187" s="338"/>
      <c r="C187" s="371" t="s">
        <v>2293</v>
      </c>
      <c r="D187" s="318"/>
      <c r="E187" s="318"/>
      <c r="F187" s="337" t="s">
        <v>2214</v>
      </c>
      <c r="G187" s="318"/>
      <c r="H187" s="318" t="s">
        <v>2294</v>
      </c>
      <c r="I187" s="318" t="s">
        <v>2295</v>
      </c>
      <c r="J187" s="372" t="s">
        <v>2296</v>
      </c>
      <c r="K187" s="359"/>
    </row>
    <row r="188" spans="2:11" ht="15" customHeight="1">
      <c r="B188" s="338"/>
      <c r="C188" s="323" t="s">
        <v>41</v>
      </c>
      <c r="D188" s="318"/>
      <c r="E188" s="318"/>
      <c r="F188" s="337" t="s">
        <v>2208</v>
      </c>
      <c r="G188" s="318"/>
      <c r="H188" s="314" t="s">
        <v>2297</v>
      </c>
      <c r="I188" s="318" t="s">
        <v>2298</v>
      </c>
      <c r="J188" s="318"/>
      <c r="K188" s="359"/>
    </row>
    <row r="189" spans="2:11" ht="15" customHeight="1">
      <c r="B189" s="338"/>
      <c r="C189" s="323" t="s">
        <v>2299</v>
      </c>
      <c r="D189" s="318"/>
      <c r="E189" s="318"/>
      <c r="F189" s="337" t="s">
        <v>2208</v>
      </c>
      <c r="G189" s="318"/>
      <c r="H189" s="318" t="s">
        <v>2300</v>
      </c>
      <c r="I189" s="318" t="s">
        <v>2242</v>
      </c>
      <c r="J189" s="318"/>
      <c r="K189" s="359"/>
    </row>
    <row r="190" spans="2:11" ht="15" customHeight="1">
      <c r="B190" s="338"/>
      <c r="C190" s="323" t="s">
        <v>2301</v>
      </c>
      <c r="D190" s="318"/>
      <c r="E190" s="318"/>
      <c r="F190" s="337" t="s">
        <v>2208</v>
      </c>
      <c r="G190" s="318"/>
      <c r="H190" s="318" t="s">
        <v>2302</v>
      </c>
      <c r="I190" s="318" t="s">
        <v>2242</v>
      </c>
      <c r="J190" s="318"/>
      <c r="K190" s="359"/>
    </row>
    <row r="191" spans="2:11" ht="15" customHeight="1">
      <c r="B191" s="338"/>
      <c r="C191" s="323" t="s">
        <v>2303</v>
      </c>
      <c r="D191" s="318"/>
      <c r="E191" s="318"/>
      <c r="F191" s="337" t="s">
        <v>2214</v>
      </c>
      <c r="G191" s="318"/>
      <c r="H191" s="318" t="s">
        <v>2304</v>
      </c>
      <c r="I191" s="318" t="s">
        <v>2242</v>
      </c>
      <c r="J191" s="318"/>
      <c r="K191" s="359"/>
    </row>
    <row r="192" spans="2:11" ht="15" customHeight="1">
      <c r="B192" s="365"/>
      <c r="C192" s="373"/>
      <c r="D192" s="347"/>
      <c r="E192" s="347"/>
      <c r="F192" s="347"/>
      <c r="G192" s="347"/>
      <c r="H192" s="347"/>
      <c r="I192" s="347"/>
      <c r="J192" s="347"/>
      <c r="K192" s="366"/>
    </row>
    <row r="193" spans="2:11" ht="18.75" customHeight="1">
      <c r="B193" s="314"/>
      <c r="C193" s="318"/>
      <c r="D193" s="318"/>
      <c r="E193" s="318"/>
      <c r="F193" s="337"/>
      <c r="G193" s="318"/>
      <c r="H193" s="318"/>
      <c r="I193" s="318"/>
      <c r="J193" s="318"/>
      <c r="K193" s="314"/>
    </row>
    <row r="194" spans="2:11" ht="18.75" customHeight="1">
      <c r="B194" s="314"/>
      <c r="C194" s="318"/>
      <c r="D194" s="318"/>
      <c r="E194" s="318"/>
      <c r="F194" s="337"/>
      <c r="G194" s="318"/>
      <c r="H194" s="318"/>
      <c r="I194" s="318"/>
      <c r="J194" s="318"/>
      <c r="K194" s="314"/>
    </row>
    <row r="195" spans="2:11" ht="18.75" customHeight="1">
      <c r="B195" s="324"/>
      <c r="C195" s="324"/>
      <c r="D195" s="324"/>
      <c r="E195" s="324"/>
      <c r="F195" s="324"/>
      <c r="G195" s="324"/>
      <c r="H195" s="324"/>
      <c r="I195" s="324"/>
      <c r="J195" s="324"/>
      <c r="K195" s="324"/>
    </row>
    <row r="196" spans="2:11">
      <c r="B196" s="306"/>
      <c r="C196" s="307"/>
      <c r="D196" s="307"/>
      <c r="E196" s="307"/>
      <c r="F196" s="307"/>
      <c r="G196" s="307"/>
      <c r="H196" s="307"/>
      <c r="I196" s="307"/>
      <c r="J196" s="307"/>
      <c r="K196" s="308"/>
    </row>
    <row r="197" spans="2:11" ht="20.5">
      <c r="B197" s="309"/>
      <c r="C197" s="434" t="s">
        <v>2305</v>
      </c>
      <c r="D197" s="434"/>
      <c r="E197" s="434"/>
      <c r="F197" s="434"/>
      <c r="G197" s="434"/>
      <c r="H197" s="434"/>
      <c r="I197" s="434"/>
      <c r="J197" s="434"/>
      <c r="K197" s="310"/>
    </row>
    <row r="198" spans="2:11" ht="25.5" customHeight="1">
      <c r="B198" s="309"/>
      <c r="C198" s="374" t="s">
        <v>2306</v>
      </c>
      <c r="D198" s="374"/>
      <c r="E198" s="374"/>
      <c r="F198" s="374" t="s">
        <v>2307</v>
      </c>
      <c r="G198" s="375"/>
      <c r="H198" s="439" t="s">
        <v>2308</v>
      </c>
      <c r="I198" s="439"/>
      <c r="J198" s="439"/>
      <c r="K198" s="310"/>
    </row>
    <row r="199" spans="2:11" ht="5.25" customHeight="1">
      <c r="B199" s="338"/>
      <c r="C199" s="335"/>
      <c r="D199" s="335"/>
      <c r="E199" s="335"/>
      <c r="F199" s="335"/>
      <c r="G199" s="318"/>
      <c r="H199" s="335"/>
      <c r="I199" s="335"/>
      <c r="J199" s="335"/>
      <c r="K199" s="359"/>
    </row>
    <row r="200" spans="2:11" ht="15" customHeight="1">
      <c r="B200" s="338"/>
      <c r="C200" s="318" t="s">
        <v>2298</v>
      </c>
      <c r="D200" s="318"/>
      <c r="E200" s="318"/>
      <c r="F200" s="337" t="s">
        <v>42</v>
      </c>
      <c r="G200" s="318"/>
      <c r="H200" s="436" t="s">
        <v>2309</v>
      </c>
      <c r="I200" s="436"/>
      <c r="J200" s="436"/>
      <c r="K200" s="359"/>
    </row>
    <row r="201" spans="2:11" ht="15" customHeight="1">
      <c r="B201" s="338"/>
      <c r="C201" s="344"/>
      <c r="D201" s="318"/>
      <c r="E201" s="318"/>
      <c r="F201" s="337" t="s">
        <v>43</v>
      </c>
      <c r="G201" s="318"/>
      <c r="H201" s="436" t="s">
        <v>2310</v>
      </c>
      <c r="I201" s="436"/>
      <c r="J201" s="436"/>
      <c r="K201" s="359"/>
    </row>
    <row r="202" spans="2:11" ht="15" customHeight="1">
      <c r="B202" s="338"/>
      <c r="C202" s="344"/>
      <c r="D202" s="318"/>
      <c r="E202" s="318"/>
      <c r="F202" s="337" t="s">
        <v>46</v>
      </c>
      <c r="G202" s="318"/>
      <c r="H202" s="436" t="s">
        <v>2311</v>
      </c>
      <c r="I202" s="436"/>
      <c r="J202" s="436"/>
      <c r="K202" s="359"/>
    </row>
    <row r="203" spans="2:11" ht="15" customHeight="1">
      <c r="B203" s="338"/>
      <c r="C203" s="318"/>
      <c r="D203" s="318"/>
      <c r="E203" s="318"/>
      <c r="F203" s="337" t="s">
        <v>44</v>
      </c>
      <c r="G203" s="318"/>
      <c r="H203" s="436" t="s">
        <v>2312</v>
      </c>
      <c r="I203" s="436"/>
      <c r="J203" s="436"/>
      <c r="K203" s="359"/>
    </row>
    <row r="204" spans="2:11" ht="15" customHeight="1">
      <c r="B204" s="338"/>
      <c r="C204" s="318"/>
      <c r="D204" s="318"/>
      <c r="E204" s="318"/>
      <c r="F204" s="337" t="s">
        <v>45</v>
      </c>
      <c r="G204" s="318"/>
      <c r="H204" s="436" t="s">
        <v>2313</v>
      </c>
      <c r="I204" s="436"/>
      <c r="J204" s="436"/>
      <c r="K204" s="359"/>
    </row>
    <row r="205" spans="2:11" ht="15" customHeight="1">
      <c r="B205" s="338"/>
      <c r="C205" s="318"/>
      <c r="D205" s="318"/>
      <c r="E205" s="318"/>
      <c r="F205" s="337"/>
      <c r="G205" s="318"/>
      <c r="H205" s="318"/>
      <c r="I205" s="318"/>
      <c r="J205" s="318"/>
      <c r="K205" s="359"/>
    </row>
    <row r="206" spans="2:11" ht="15" customHeight="1">
      <c r="B206" s="338"/>
      <c r="C206" s="318" t="s">
        <v>2254</v>
      </c>
      <c r="D206" s="318"/>
      <c r="E206" s="318"/>
      <c r="F206" s="337" t="s">
        <v>107</v>
      </c>
      <c r="G206" s="318"/>
      <c r="H206" s="436" t="s">
        <v>2314</v>
      </c>
      <c r="I206" s="436"/>
      <c r="J206" s="436"/>
      <c r="K206" s="359"/>
    </row>
    <row r="207" spans="2:11" ht="15" customHeight="1">
      <c r="B207" s="338"/>
      <c r="C207" s="344"/>
      <c r="D207" s="318"/>
      <c r="E207" s="318"/>
      <c r="F207" s="337" t="s">
        <v>78</v>
      </c>
      <c r="G207" s="318"/>
      <c r="H207" s="436" t="s">
        <v>2155</v>
      </c>
      <c r="I207" s="436"/>
      <c r="J207" s="436"/>
      <c r="K207" s="359"/>
    </row>
    <row r="208" spans="2:11" ht="15" customHeight="1">
      <c r="B208" s="338"/>
      <c r="C208" s="318"/>
      <c r="D208" s="318"/>
      <c r="E208" s="318"/>
      <c r="F208" s="337" t="s">
        <v>2153</v>
      </c>
      <c r="G208" s="318"/>
      <c r="H208" s="436" t="s">
        <v>2315</v>
      </c>
      <c r="I208" s="436"/>
      <c r="J208" s="436"/>
      <c r="K208" s="359"/>
    </row>
    <row r="209" spans="2:11" ht="15" customHeight="1">
      <c r="B209" s="376"/>
      <c r="C209" s="344"/>
      <c r="D209" s="344"/>
      <c r="E209" s="344"/>
      <c r="F209" s="337" t="s">
        <v>2156</v>
      </c>
      <c r="G209" s="323"/>
      <c r="H209" s="440" t="s">
        <v>2157</v>
      </c>
      <c r="I209" s="440"/>
      <c r="J209" s="440"/>
      <c r="K209" s="377"/>
    </row>
    <row r="210" spans="2:11" ht="15" customHeight="1">
      <c r="B210" s="376"/>
      <c r="C210" s="344"/>
      <c r="D210" s="344"/>
      <c r="E210" s="344"/>
      <c r="F210" s="337" t="s">
        <v>212</v>
      </c>
      <c r="G210" s="323"/>
      <c r="H210" s="440" t="s">
        <v>293</v>
      </c>
      <c r="I210" s="440"/>
      <c r="J210" s="440"/>
      <c r="K210" s="377"/>
    </row>
    <row r="211" spans="2:11" ht="15" customHeight="1">
      <c r="B211" s="376"/>
      <c r="C211" s="344"/>
      <c r="D211" s="344"/>
      <c r="E211" s="344"/>
      <c r="F211" s="378"/>
      <c r="G211" s="323"/>
      <c r="H211" s="379"/>
      <c r="I211" s="379"/>
      <c r="J211" s="379"/>
      <c r="K211" s="377"/>
    </row>
    <row r="212" spans="2:11" ht="15" customHeight="1">
      <c r="B212" s="376"/>
      <c r="C212" s="318" t="s">
        <v>2278</v>
      </c>
      <c r="D212" s="344"/>
      <c r="E212" s="344"/>
      <c r="F212" s="337">
        <v>1</v>
      </c>
      <c r="G212" s="323"/>
      <c r="H212" s="440" t="s">
        <v>2316</v>
      </c>
      <c r="I212" s="440"/>
      <c r="J212" s="440"/>
      <c r="K212" s="377"/>
    </row>
    <row r="213" spans="2:11" ht="15" customHeight="1">
      <c r="B213" s="376"/>
      <c r="C213" s="344"/>
      <c r="D213" s="344"/>
      <c r="E213" s="344"/>
      <c r="F213" s="337">
        <v>2</v>
      </c>
      <c r="G213" s="323"/>
      <c r="H213" s="440" t="s">
        <v>2317</v>
      </c>
      <c r="I213" s="440"/>
      <c r="J213" s="440"/>
      <c r="K213" s="377"/>
    </row>
    <row r="214" spans="2:11" ht="15" customHeight="1">
      <c r="B214" s="376"/>
      <c r="C214" s="344"/>
      <c r="D214" s="344"/>
      <c r="E214" s="344"/>
      <c r="F214" s="337">
        <v>3</v>
      </c>
      <c r="G214" s="323"/>
      <c r="H214" s="440" t="s">
        <v>2318</v>
      </c>
      <c r="I214" s="440"/>
      <c r="J214" s="440"/>
      <c r="K214" s="377"/>
    </row>
    <row r="215" spans="2:11" ht="15" customHeight="1">
      <c r="B215" s="376"/>
      <c r="C215" s="344"/>
      <c r="D215" s="344"/>
      <c r="E215" s="344"/>
      <c r="F215" s="337">
        <v>4</v>
      </c>
      <c r="G215" s="323"/>
      <c r="H215" s="440" t="s">
        <v>2319</v>
      </c>
      <c r="I215" s="440"/>
      <c r="J215" s="440"/>
      <c r="K215" s="377"/>
    </row>
    <row r="216" spans="2:11" ht="12.75" customHeight="1">
      <c r="B216" s="380"/>
      <c r="C216" s="381"/>
      <c r="D216" s="381"/>
      <c r="E216" s="381"/>
      <c r="F216" s="381"/>
      <c r="G216" s="381"/>
      <c r="H216" s="381"/>
      <c r="I216" s="381"/>
      <c r="J216" s="381"/>
      <c r="K216" s="382"/>
    </row>
  </sheetData>
  <sheetProtection algorithmName="SHA-512" hashValue="iwwdeLa0TJDo/eM7b7D4aqOR5XIerZx17qRZmL4LqOaRth8kenMFrs7YYqTwZ2LW0QVeNBNySH4VHySFDcwKIw==" saltValue="OKcfyW1NNKrua1d+DyfyzA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PS1 - Rozvodna 22kV</vt:lpstr>
      <vt:lpstr>PS2 - Trakční technologie</vt:lpstr>
      <vt:lpstr>PS3 - Vlastní spotřeba</vt:lpstr>
      <vt:lpstr>PS4 - Zařízení pro detekc...</vt:lpstr>
      <vt:lpstr>PS5 - Slaboproudé rozvody</vt:lpstr>
      <vt:lpstr>1 - Uzemnění</vt:lpstr>
      <vt:lpstr>2 - Hromosvod</vt:lpstr>
      <vt:lpstr>PS7 - Dálkové ovládání</vt:lpstr>
      <vt:lpstr>SO1 - Stavební úpravy</vt:lpstr>
      <vt:lpstr>SO2 - Stavební elektroins...</vt:lpstr>
      <vt:lpstr>Pokyny pro vyplnění</vt:lpstr>
      <vt:lpstr>'1 - Uzemnění'!Názvy_tisku</vt:lpstr>
      <vt:lpstr>'2 - Hromosvod'!Názvy_tisku</vt:lpstr>
      <vt:lpstr>'PS1 - Rozvodna 22kV'!Názvy_tisku</vt:lpstr>
      <vt:lpstr>'PS2 - Trakční technologie'!Názvy_tisku</vt:lpstr>
      <vt:lpstr>'PS3 - Vlastní spotřeba'!Názvy_tisku</vt:lpstr>
      <vt:lpstr>'PS4 - Zařízení pro detekc...'!Názvy_tisku</vt:lpstr>
      <vt:lpstr>'PS5 - Slaboproudé rozvody'!Názvy_tisku</vt:lpstr>
      <vt:lpstr>'PS7 - Dálkové ovládání'!Názvy_tisku</vt:lpstr>
      <vt:lpstr>'Rekapitulace stavby'!Názvy_tisku</vt:lpstr>
      <vt:lpstr>'SO1 - Stavební úpravy'!Názvy_tisku</vt:lpstr>
      <vt:lpstr>'SO2 - Stavební elektroins...'!Názvy_tisku</vt:lpstr>
      <vt:lpstr>'1 - Uzemnění'!Oblast_tisku</vt:lpstr>
      <vt:lpstr>'2 - Hromosvod'!Oblast_tisku</vt:lpstr>
      <vt:lpstr>'Pokyny pro vyplnění'!Oblast_tisku</vt:lpstr>
      <vt:lpstr>'PS1 - Rozvodna 22kV'!Oblast_tisku</vt:lpstr>
      <vt:lpstr>'PS2 - Trakční technologie'!Oblast_tisku</vt:lpstr>
      <vt:lpstr>'PS3 - Vlastní spotřeba'!Oblast_tisku</vt:lpstr>
      <vt:lpstr>'PS4 - Zařízení pro detekc...'!Oblast_tisku</vt:lpstr>
      <vt:lpstr>'PS5 - Slaboproudé rozvody'!Oblast_tisku</vt:lpstr>
      <vt:lpstr>'PS7 - Dálkové ovládání'!Oblast_tisku</vt:lpstr>
      <vt:lpstr>'Rekapitulace stavby'!Oblast_tisku</vt:lpstr>
      <vt:lpstr>'SO1 - Stavební úpravy'!Oblast_tisku</vt:lpstr>
      <vt:lpstr>'SO2 - Stavební elektroins...'!Oblast_tisku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Hrabec</dc:creator>
  <cp:lastModifiedBy>Šindelářová Petra, Mgr.</cp:lastModifiedBy>
  <dcterms:created xsi:type="dcterms:W3CDTF">2017-09-04T08:36:26Z</dcterms:created>
  <dcterms:modified xsi:type="dcterms:W3CDTF">2018-02-12T22:02:09Z</dcterms:modified>
</cp:coreProperties>
</file>